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9890" windowHeight="13425" activeTab="3"/>
  </bookViews>
  <sheets>
    <sheet name="Activity #1" sheetId="10" r:id="rId1"/>
    <sheet name="Activity #2" sheetId="1" r:id="rId2"/>
    <sheet name="Activity #3" sheetId="3" r:id="rId3"/>
    <sheet name="Activity #4" sheetId="9" r:id="rId4"/>
  </sheets>
  <calcPr calcId="145621"/>
</workbook>
</file>

<file path=xl/calcChain.xml><?xml version="1.0" encoding="utf-8"?>
<calcChain xmlns="http://schemas.openxmlformats.org/spreadsheetml/2006/main">
  <c r="F3" i="9" l="1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2" i="9"/>
  <c r="H3" i="9" l="1"/>
  <c r="H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2" i="9"/>
  <c r="E114" i="3"/>
  <c r="E106" i="3"/>
  <c r="E98" i="3"/>
  <c r="E90" i="3"/>
  <c r="E86" i="3"/>
  <c r="E84" i="3"/>
  <c r="E82" i="3"/>
  <c r="E78" i="3"/>
  <c r="E74" i="3"/>
  <c r="E70" i="3"/>
  <c r="E68" i="3"/>
  <c r="E66" i="3"/>
  <c r="E62" i="3"/>
  <c r="E58" i="3"/>
  <c r="E54" i="3"/>
  <c r="E52" i="3"/>
  <c r="E50" i="3"/>
  <c r="E46" i="3"/>
  <c r="E42" i="3"/>
  <c r="E38" i="3"/>
  <c r="E36" i="3"/>
  <c r="E34" i="3"/>
  <c r="E30" i="3"/>
  <c r="E26" i="3"/>
  <c r="E25" i="3"/>
  <c r="E22" i="3"/>
  <c r="E21" i="3"/>
  <c r="E18" i="3"/>
  <c r="E17" i="3"/>
  <c r="E14" i="3"/>
  <c r="E13" i="3"/>
  <c r="E10" i="3"/>
  <c r="E9" i="3"/>
  <c r="E6" i="3"/>
  <c r="E5" i="3"/>
  <c r="E4" i="3"/>
  <c r="O2" i="9"/>
  <c r="E3" i="3"/>
  <c r="E7" i="3"/>
  <c r="E8" i="3"/>
  <c r="E11" i="3"/>
  <c r="E12" i="3"/>
  <c r="E15" i="3"/>
  <c r="E16" i="3"/>
  <c r="E19" i="3"/>
  <c r="E20" i="3"/>
  <c r="E23" i="3"/>
  <c r="E24" i="3"/>
  <c r="E27" i="3"/>
  <c r="E28" i="3"/>
  <c r="E29" i="3"/>
  <c r="E31" i="3"/>
  <c r="E32" i="3"/>
  <c r="E33" i="3"/>
  <c r="E35" i="3"/>
  <c r="E37" i="3"/>
  <c r="E39" i="3"/>
  <c r="E40" i="3"/>
  <c r="E41" i="3"/>
  <c r="E43" i="3"/>
  <c r="E44" i="3"/>
  <c r="E45" i="3"/>
  <c r="E47" i="3"/>
  <c r="E48" i="3"/>
  <c r="E49" i="3"/>
  <c r="E51" i="3"/>
  <c r="E53" i="3"/>
  <c r="E55" i="3"/>
  <c r="E56" i="3"/>
  <c r="E57" i="3"/>
  <c r="E59" i="3"/>
  <c r="E60" i="3"/>
  <c r="E61" i="3"/>
  <c r="E63" i="3"/>
  <c r="E64" i="3"/>
  <c r="E65" i="3"/>
  <c r="E67" i="3"/>
  <c r="E69" i="3"/>
  <c r="E71" i="3"/>
  <c r="E72" i="3"/>
  <c r="E73" i="3"/>
  <c r="E75" i="3"/>
  <c r="E76" i="3"/>
  <c r="E77" i="3"/>
  <c r="E79" i="3"/>
  <c r="E80" i="3"/>
  <c r="E81" i="3"/>
  <c r="E83" i="3"/>
  <c r="E85" i="3"/>
  <c r="E87" i="3"/>
  <c r="E88" i="3"/>
  <c r="E89" i="3"/>
  <c r="E91" i="3"/>
  <c r="E92" i="3"/>
  <c r="E93" i="3"/>
  <c r="E94" i="3"/>
  <c r="E95" i="3"/>
  <c r="E96" i="3"/>
  <c r="E97" i="3"/>
  <c r="E99" i="3"/>
  <c r="E100" i="3"/>
  <c r="E101" i="3"/>
  <c r="E102" i="3"/>
  <c r="E103" i="3"/>
  <c r="E104" i="3"/>
  <c r="E105" i="3"/>
  <c r="E107" i="3"/>
  <c r="E108" i="3"/>
  <c r="E109" i="3"/>
  <c r="E110" i="3"/>
  <c r="E111" i="3"/>
  <c r="E112" i="3"/>
  <c r="E113" i="3"/>
  <c r="E115" i="3"/>
  <c r="E2" i="3"/>
  <c r="D21" i="10" l="1"/>
  <c r="D4" i="10" l="1"/>
  <c r="D3" i="10"/>
  <c r="D2" i="10"/>
  <c r="D8" i="10" l="1"/>
  <c r="D14" i="10" s="1"/>
  <c r="D7" i="10"/>
  <c r="I3" i="9"/>
  <c r="J3" i="9" s="1"/>
  <c r="I4" i="9"/>
  <c r="J4" i="9" s="1"/>
  <c r="I5" i="9"/>
  <c r="J5" i="9" s="1"/>
  <c r="I6" i="9"/>
  <c r="J6" i="9" s="1"/>
  <c r="I7" i="9"/>
  <c r="J7" i="9" s="1"/>
  <c r="I8" i="9"/>
  <c r="J8" i="9" s="1"/>
  <c r="I9" i="9"/>
  <c r="J9" i="9" s="1"/>
  <c r="I10" i="9"/>
  <c r="J10" i="9" s="1"/>
  <c r="I11" i="9"/>
  <c r="J11" i="9" s="1"/>
  <c r="I12" i="9"/>
  <c r="J12" i="9" s="1"/>
  <c r="I13" i="9"/>
  <c r="J13" i="9" s="1"/>
  <c r="I14" i="9"/>
  <c r="J14" i="9" s="1"/>
  <c r="I15" i="9"/>
  <c r="J15" i="9" s="1"/>
  <c r="I16" i="9"/>
  <c r="J16" i="9" s="1"/>
  <c r="I17" i="9"/>
  <c r="J17" i="9" s="1"/>
  <c r="I18" i="9"/>
  <c r="J18" i="9" s="1"/>
  <c r="I19" i="9"/>
  <c r="J19" i="9" s="1"/>
  <c r="I20" i="9"/>
  <c r="J20" i="9" s="1"/>
  <c r="I21" i="9"/>
  <c r="J21" i="9" s="1"/>
  <c r="I22" i="9"/>
  <c r="J22" i="9" s="1"/>
  <c r="I23" i="9"/>
  <c r="J23" i="9" s="1"/>
  <c r="I24" i="9"/>
  <c r="J24" i="9" s="1"/>
  <c r="I25" i="9"/>
  <c r="J25" i="9" s="1"/>
  <c r="I26" i="9"/>
  <c r="J26" i="9" s="1"/>
  <c r="I27" i="9"/>
  <c r="J27" i="9" s="1"/>
  <c r="I28" i="9"/>
  <c r="J28" i="9" s="1"/>
  <c r="I29" i="9"/>
  <c r="J29" i="9" s="1"/>
  <c r="I30" i="9"/>
  <c r="J30" i="9" s="1"/>
  <c r="I31" i="9"/>
  <c r="J31" i="9" s="1"/>
  <c r="I32" i="9"/>
  <c r="J32" i="9" s="1"/>
  <c r="I33" i="9"/>
  <c r="J33" i="9" s="1"/>
  <c r="I34" i="9"/>
  <c r="J34" i="9" s="1"/>
  <c r="I35" i="9"/>
  <c r="J35" i="9" s="1"/>
  <c r="I36" i="9"/>
  <c r="J36" i="9" s="1"/>
  <c r="I37" i="9"/>
  <c r="J37" i="9" s="1"/>
  <c r="I38" i="9"/>
  <c r="J38" i="9" s="1"/>
  <c r="I39" i="9"/>
  <c r="J39" i="9" s="1"/>
  <c r="I40" i="9"/>
  <c r="J40" i="9" s="1"/>
  <c r="I41" i="9"/>
  <c r="J41" i="9" s="1"/>
  <c r="I42" i="9"/>
  <c r="J42" i="9" s="1"/>
  <c r="I43" i="9"/>
  <c r="J43" i="9" s="1"/>
  <c r="I44" i="9"/>
  <c r="J44" i="9" s="1"/>
  <c r="I45" i="9"/>
  <c r="J45" i="9" s="1"/>
  <c r="I46" i="9"/>
  <c r="J46" i="9" s="1"/>
  <c r="I47" i="9"/>
  <c r="J47" i="9" s="1"/>
  <c r="I48" i="9"/>
  <c r="J48" i="9" s="1"/>
  <c r="I49" i="9"/>
  <c r="J49" i="9" s="1"/>
  <c r="I50" i="9"/>
  <c r="J50" i="9" s="1"/>
  <c r="I51" i="9"/>
  <c r="J51" i="9" s="1"/>
  <c r="I52" i="9"/>
  <c r="J52" i="9" s="1"/>
  <c r="I53" i="9"/>
  <c r="J53" i="9" s="1"/>
  <c r="I54" i="9"/>
  <c r="J54" i="9" s="1"/>
  <c r="I55" i="9"/>
  <c r="J55" i="9" s="1"/>
  <c r="I56" i="9"/>
  <c r="J56" i="9" s="1"/>
  <c r="I57" i="9"/>
  <c r="J57" i="9" s="1"/>
  <c r="I58" i="9"/>
  <c r="J58" i="9" s="1"/>
  <c r="I59" i="9"/>
  <c r="J59" i="9" s="1"/>
  <c r="I60" i="9"/>
  <c r="J60" i="9" s="1"/>
  <c r="I61" i="9"/>
  <c r="J61" i="9" s="1"/>
  <c r="I62" i="9"/>
  <c r="J62" i="9" s="1"/>
  <c r="I63" i="9"/>
  <c r="J63" i="9" s="1"/>
  <c r="I64" i="9"/>
  <c r="J64" i="9" s="1"/>
  <c r="I65" i="9"/>
  <c r="J65" i="9" s="1"/>
  <c r="I66" i="9"/>
  <c r="J66" i="9" s="1"/>
  <c r="I67" i="9"/>
  <c r="J67" i="9" s="1"/>
  <c r="I68" i="9"/>
  <c r="J68" i="9" s="1"/>
  <c r="I69" i="9"/>
  <c r="J69" i="9" s="1"/>
  <c r="I70" i="9"/>
  <c r="J70" i="9" s="1"/>
  <c r="I71" i="9"/>
  <c r="J71" i="9" s="1"/>
  <c r="I72" i="9"/>
  <c r="J72" i="9" s="1"/>
  <c r="I73" i="9"/>
  <c r="J73" i="9" s="1"/>
  <c r="I74" i="9"/>
  <c r="J74" i="9" s="1"/>
  <c r="I75" i="9"/>
  <c r="J75" i="9" s="1"/>
  <c r="I76" i="9"/>
  <c r="J76" i="9" s="1"/>
  <c r="I77" i="9"/>
  <c r="J77" i="9" s="1"/>
  <c r="I78" i="9"/>
  <c r="J78" i="9" s="1"/>
  <c r="I79" i="9"/>
  <c r="J79" i="9" s="1"/>
  <c r="I80" i="9"/>
  <c r="J80" i="9" s="1"/>
  <c r="I81" i="9"/>
  <c r="J81" i="9" s="1"/>
  <c r="I82" i="9"/>
  <c r="J82" i="9" s="1"/>
  <c r="I83" i="9"/>
  <c r="J83" i="9" s="1"/>
  <c r="I84" i="9"/>
  <c r="J84" i="9" s="1"/>
  <c r="I85" i="9"/>
  <c r="J85" i="9" s="1"/>
  <c r="I86" i="9"/>
  <c r="J86" i="9" s="1"/>
  <c r="I87" i="9"/>
  <c r="J87" i="9" s="1"/>
  <c r="I88" i="9"/>
  <c r="J88" i="9" s="1"/>
  <c r="I89" i="9"/>
  <c r="J89" i="9" s="1"/>
  <c r="I90" i="9"/>
  <c r="J90" i="9" s="1"/>
  <c r="I91" i="9"/>
  <c r="J91" i="9" s="1"/>
  <c r="I92" i="9"/>
  <c r="J92" i="9" s="1"/>
  <c r="I93" i="9"/>
  <c r="J93" i="9" s="1"/>
  <c r="I94" i="9"/>
  <c r="J94" i="9" s="1"/>
  <c r="I95" i="9"/>
  <c r="J95" i="9" s="1"/>
  <c r="I96" i="9"/>
  <c r="J96" i="9" s="1"/>
  <c r="I97" i="9"/>
  <c r="J97" i="9" s="1"/>
  <c r="I98" i="9"/>
  <c r="J98" i="9" s="1"/>
  <c r="I99" i="9"/>
  <c r="J99" i="9" s="1"/>
  <c r="I100" i="9"/>
  <c r="J100" i="9" s="1"/>
  <c r="I101" i="9"/>
  <c r="J101" i="9" s="1"/>
  <c r="I102" i="9"/>
  <c r="J102" i="9" s="1"/>
  <c r="I103" i="9"/>
  <c r="J103" i="9" s="1"/>
  <c r="I104" i="9"/>
  <c r="J104" i="9" s="1"/>
  <c r="I105" i="9"/>
  <c r="J105" i="9" s="1"/>
  <c r="I106" i="9"/>
  <c r="J106" i="9" s="1"/>
  <c r="I107" i="9"/>
  <c r="J107" i="9" s="1"/>
  <c r="I108" i="9"/>
  <c r="J108" i="9" s="1"/>
  <c r="I109" i="9"/>
  <c r="J109" i="9" s="1"/>
  <c r="I110" i="9"/>
  <c r="J110" i="9" s="1"/>
  <c r="I111" i="9"/>
  <c r="J111" i="9" s="1"/>
  <c r="I112" i="9"/>
  <c r="J112" i="9" s="1"/>
  <c r="I113" i="9"/>
  <c r="J113" i="9" s="1"/>
  <c r="I114" i="9"/>
  <c r="J114" i="9" s="1"/>
  <c r="I115" i="9"/>
  <c r="J115" i="9" s="1"/>
  <c r="I2" i="9"/>
  <c r="E92" i="9"/>
  <c r="D3" i="9"/>
  <c r="D4" i="9"/>
  <c r="E4" i="9" s="1"/>
  <c r="D5" i="9"/>
  <c r="D6" i="9"/>
  <c r="D7" i="9"/>
  <c r="E7" i="9" s="1"/>
  <c r="D8" i="9"/>
  <c r="D9" i="9"/>
  <c r="E9" i="9" s="1"/>
  <c r="D10" i="9"/>
  <c r="E10" i="9" s="1"/>
  <c r="D11" i="9"/>
  <c r="D12" i="9"/>
  <c r="E12" i="9" s="1"/>
  <c r="D13" i="9"/>
  <c r="D14" i="9"/>
  <c r="E14" i="9" s="1"/>
  <c r="D15" i="9"/>
  <c r="E15" i="9" s="1"/>
  <c r="D16" i="9"/>
  <c r="E16" i="9" s="1"/>
  <c r="D17" i="9"/>
  <c r="E17" i="9" s="1"/>
  <c r="D18" i="9"/>
  <c r="D19" i="9"/>
  <c r="D20" i="9"/>
  <c r="E20" i="9" s="1"/>
  <c r="D21" i="9"/>
  <c r="E21" i="9" s="1"/>
  <c r="D22" i="9"/>
  <c r="D23" i="9"/>
  <c r="D24" i="9"/>
  <c r="D25" i="9"/>
  <c r="D26" i="9"/>
  <c r="E26" i="9" s="1"/>
  <c r="D27" i="9"/>
  <c r="D28" i="9"/>
  <c r="E28" i="9" s="1"/>
  <c r="D29" i="9"/>
  <c r="E29" i="9" s="1"/>
  <c r="D30" i="9"/>
  <c r="D31" i="9"/>
  <c r="E31" i="9" s="1"/>
  <c r="D32" i="9"/>
  <c r="E32" i="9" s="1"/>
  <c r="D33" i="9"/>
  <c r="D34" i="9"/>
  <c r="D35" i="9"/>
  <c r="D36" i="9"/>
  <c r="E36" i="9" s="1"/>
  <c r="D37" i="9"/>
  <c r="D38" i="9"/>
  <c r="D39" i="9"/>
  <c r="E39" i="9" s="1"/>
  <c r="D40" i="9"/>
  <c r="D41" i="9"/>
  <c r="E41" i="9" s="1"/>
  <c r="D42" i="9"/>
  <c r="E42" i="9" s="1"/>
  <c r="D43" i="9"/>
  <c r="D44" i="9"/>
  <c r="E44" i="9" s="1"/>
  <c r="D45" i="9"/>
  <c r="D46" i="9"/>
  <c r="E46" i="9" s="1"/>
  <c r="D47" i="9"/>
  <c r="D48" i="9"/>
  <c r="E48" i="9" s="1"/>
  <c r="D49" i="9"/>
  <c r="E49" i="9" s="1"/>
  <c r="D50" i="9"/>
  <c r="D51" i="9"/>
  <c r="D52" i="9"/>
  <c r="E52" i="9" s="1"/>
  <c r="D53" i="9"/>
  <c r="E53" i="9" s="1"/>
  <c r="D54" i="9"/>
  <c r="D55" i="9"/>
  <c r="D56" i="9"/>
  <c r="D57" i="9"/>
  <c r="D58" i="9"/>
  <c r="D59" i="9"/>
  <c r="D60" i="9"/>
  <c r="E60" i="9" s="1"/>
  <c r="D61" i="9"/>
  <c r="E61" i="9" s="1"/>
  <c r="D62" i="9"/>
  <c r="E62" i="9" s="1"/>
  <c r="D63" i="9"/>
  <c r="E63" i="9" s="1"/>
  <c r="D64" i="9"/>
  <c r="E64" i="9" s="1"/>
  <c r="D65" i="9"/>
  <c r="D66" i="9"/>
  <c r="D67" i="9"/>
  <c r="D68" i="9"/>
  <c r="E68" i="9" s="1"/>
  <c r="D69" i="9"/>
  <c r="D70" i="9"/>
  <c r="D71" i="9"/>
  <c r="E71" i="9" s="1"/>
  <c r="D72" i="9"/>
  <c r="D73" i="9"/>
  <c r="E73" i="9" s="1"/>
  <c r="D74" i="9"/>
  <c r="E74" i="9" s="1"/>
  <c r="D75" i="9"/>
  <c r="D76" i="9"/>
  <c r="E76" i="9" s="1"/>
  <c r="D77" i="9"/>
  <c r="D78" i="9"/>
  <c r="E78" i="9" s="1"/>
  <c r="D79" i="9"/>
  <c r="D80" i="9"/>
  <c r="E80" i="9" s="1"/>
  <c r="D81" i="9"/>
  <c r="E81" i="9" s="1"/>
  <c r="D82" i="9"/>
  <c r="D83" i="9"/>
  <c r="D84" i="9"/>
  <c r="E84" i="9" s="1"/>
  <c r="D85" i="9"/>
  <c r="E85" i="9" s="1"/>
  <c r="D86" i="9"/>
  <c r="D87" i="9"/>
  <c r="D88" i="9"/>
  <c r="E88" i="9" s="1"/>
  <c r="D89" i="9"/>
  <c r="D90" i="9"/>
  <c r="D91" i="9"/>
  <c r="D92" i="9"/>
  <c r="D93" i="9"/>
  <c r="E93" i="9" s="1"/>
  <c r="D94" i="9"/>
  <c r="D95" i="9"/>
  <c r="E95" i="9" s="1"/>
  <c r="D96" i="9"/>
  <c r="E96" i="9" s="1"/>
  <c r="D97" i="9"/>
  <c r="D98" i="9"/>
  <c r="D99" i="9"/>
  <c r="D100" i="9"/>
  <c r="E100" i="9" s="1"/>
  <c r="D101" i="9"/>
  <c r="D102" i="9"/>
  <c r="D103" i="9"/>
  <c r="E103" i="9" s="1"/>
  <c r="D104" i="9"/>
  <c r="E104" i="9" s="1"/>
  <c r="D105" i="9"/>
  <c r="D106" i="9"/>
  <c r="D107" i="9"/>
  <c r="D108" i="9"/>
  <c r="E108" i="9" s="1"/>
  <c r="D109" i="9"/>
  <c r="D110" i="9"/>
  <c r="D111" i="9"/>
  <c r="E111" i="9" s="1"/>
  <c r="D112" i="9"/>
  <c r="E112" i="9" s="1"/>
  <c r="D113" i="9"/>
  <c r="E113" i="9" s="1"/>
  <c r="D114" i="9"/>
  <c r="D115" i="9"/>
  <c r="O7" i="9"/>
  <c r="D11" i="10" l="1"/>
  <c r="D17" i="10"/>
  <c r="G7" i="9"/>
  <c r="K7" i="9" s="1"/>
  <c r="L7" i="9" s="1"/>
  <c r="E77" i="9"/>
  <c r="G77" i="9" s="1"/>
  <c r="K77" i="9" s="1"/>
  <c r="L77" i="9" s="1"/>
  <c r="E65" i="9"/>
  <c r="G65" i="9" s="1"/>
  <c r="K65" i="9" s="1"/>
  <c r="L65" i="9" s="1"/>
  <c r="E45" i="9"/>
  <c r="G45" i="9" s="1"/>
  <c r="K45" i="9" s="1"/>
  <c r="L45" i="9" s="1"/>
  <c r="E33" i="9"/>
  <c r="G33" i="9" s="1"/>
  <c r="K33" i="9" s="1"/>
  <c r="L33" i="9" s="1"/>
  <c r="E13" i="9"/>
  <c r="G13" i="9" s="1"/>
  <c r="K13" i="9" s="1"/>
  <c r="L13" i="9" s="1"/>
  <c r="E57" i="9"/>
  <c r="G57" i="9" s="1"/>
  <c r="K57" i="9" s="1"/>
  <c r="L57" i="9" s="1"/>
  <c r="E37" i="9"/>
  <c r="G37" i="9" s="1"/>
  <c r="K37" i="9" s="1"/>
  <c r="L37" i="9" s="1"/>
  <c r="G113" i="9"/>
  <c r="K113" i="9" s="1"/>
  <c r="L113" i="9" s="1"/>
  <c r="G95" i="9"/>
  <c r="K95" i="9" s="1"/>
  <c r="L95" i="9" s="1"/>
  <c r="G73" i="9"/>
  <c r="G53" i="9"/>
  <c r="K53" i="9" s="1"/>
  <c r="L53" i="9" s="1"/>
  <c r="G31" i="9"/>
  <c r="K31" i="9" s="1"/>
  <c r="L31" i="9" s="1"/>
  <c r="G9" i="9"/>
  <c r="K9" i="9" s="1"/>
  <c r="L9" i="9" s="1"/>
  <c r="G108" i="9"/>
  <c r="K108" i="9" s="1"/>
  <c r="L108" i="9" s="1"/>
  <c r="E105" i="9"/>
  <c r="G105" i="9" s="1"/>
  <c r="K105" i="9" s="1"/>
  <c r="L105" i="9" s="1"/>
  <c r="E97" i="9"/>
  <c r="G97" i="9" s="1"/>
  <c r="K97" i="9" s="1"/>
  <c r="L97" i="9" s="1"/>
  <c r="E89" i="9"/>
  <c r="G89" i="9" s="1"/>
  <c r="K89" i="9" s="1"/>
  <c r="L89" i="9" s="1"/>
  <c r="G111" i="9"/>
  <c r="K111" i="9" s="1"/>
  <c r="L111" i="9" s="1"/>
  <c r="G93" i="9"/>
  <c r="K93" i="9" s="1"/>
  <c r="L93" i="9" s="1"/>
  <c r="G71" i="9"/>
  <c r="K71" i="9" s="1"/>
  <c r="L71" i="9" s="1"/>
  <c r="G49" i="9"/>
  <c r="K49" i="9" s="1"/>
  <c r="L49" i="9" s="1"/>
  <c r="G29" i="9"/>
  <c r="K29" i="9" s="1"/>
  <c r="L29" i="9" s="1"/>
  <c r="E115" i="9"/>
  <c r="G115" i="9" s="1"/>
  <c r="K115" i="9" s="1"/>
  <c r="L115" i="9" s="1"/>
  <c r="E107" i="9"/>
  <c r="G107" i="9" s="1"/>
  <c r="K107" i="9" s="1"/>
  <c r="L107" i="9" s="1"/>
  <c r="E99" i="9"/>
  <c r="G99" i="9" s="1"/>
  <c r="K99" i="9" s="1"/>
  <c r="L99" i="9" s="1"/>
  <c r="E91" i="9"/>
  <c r="G91" i="9" s="1"/>
  <c r="K91" i="9" s="1"/>
  <c r="L91" i="9" s="1"/>
  <c r="E87" i="9"/>
  <c r="G87" i="9" s="1"/>
  <c r="K87" i="9" s="1"/>
  <c r="L87" i="9" s="1"/>
  <c r="E83" i="9"/>
  <c r="G83" i="9" s="1"/>
  <c r="K83" i="9" s="1"/>
  <c r="L83" i="9" s="1"/>
  <c r="E79" i="9"/>
  <c r="G79" i="9" s="1"/>
  <c r="K79" i="9" s="1"/>
  <c r="L79" i="9" s="1"/>
  <c r="E75" i="9"/>
  <c r="G75" i="9" s="1"/>
  <c r="K75" i="9" s="1"/>
  <c r="L75" i="9" s="1"/>
  <c r="E67" i="9"/>
  <c r="G67" i="9" s="1"/>
  <c r="K67" i="9" s="1"/>
  <c r="L67" i="9" s="1"/>
  <c r="E59" i="9"/>
  <c r="G59" i="9" s="1"/>
  <c r="K59" i="9" s="1"/>
  <c r="L59" i="9" s="1"/>
  <c r="E55" i="9"/>
  <c r="G55" i="9" s="1"/>
  <c r="K55" i="9" s="1"/>
  <c r="L55" i="9" s="1"/>
  <c r="E51" i="9"/>
  <c r="G51" i="9" s="1"/>
  <c r="K51" i="9" s="1"/>
  <c r="L51" i="9" s="1"/>
  <c r="E47" i="9"/>
  <c r="G47" i="9" s="1"/>
  <c r="K47" i="9" s="1"/>
  <c r="L47" i="9" s="1"/>
  <c r="E43" i="9"/>
  <c r="G43" i="9" s="1"/>
  <c r="K43" i="9" s="1"/>
  <c r="L43" i="9" s="1"/>
  <c r="E35" i="9"/>
  <c r="G35" i="9" s="1"/>
  <c r="K35" i="9" s="1"/>
  <c r="L35" i="9" s="1"/>
  <c r="E27" i="9"/>
  <c r="G27" i="9" s="1"/>
  <c r="K27" i="9" s="1"/>
  <c r="L27" i="9" s="1"/>
  <c r="E23" i="9"/>
  <c r="G23" i="9" s="1"/>
  <c r="K23" i="9" s="1"/>
  <c r="L23" i="9" s="1"/>
  <c r="E19" i="9"/>
  <c r="G19" i="9" s="1"/>
  <c r="K19" i="9" s="1"/>
  <c r="L19" i="9" s="1"/>
  <c r="E69" i="9"/>
  <c r="G69" i="9" s="1"/>
  <c r="K69" i="9" s="1"/>
  <c r="L69" i="9" s="1"/>
  <c r="E25" i="9"/>
  <c r="G25" i="9" s="1"/>
  <c r="K25" i="9" s="1"/>
  <c r="L25" i="9" s="1"/>
  <c r="E5" i="9"/>
  <c r="G5" i="9" s="1"/>
  <c r="K5" i="9" s="1"/>
  <c r="L5" i="9" s="1"/>
  <c r="G85" i="9"/>
  <c r="K85" i="9" s="1"/>
  <c r="L85" i="9" s="1"/>
  <c r="G63" i="9"/>
  <c r="K63" i="9" s="1"/>
  <c r="L63" i="9" s="1"/>
  <c r="G41" i="9"/>
  <c r="K41" i="9" s="1"/>
  <c r="L41" i="9" s="1"/>
  <c r="G21" i="9"/>
  <c r="K21" i="9" s="1"/>
  <c r="L21" i="9" s="1"/>
  <c r="E114" i="9"/>
  <c r="G114" i="9" s="1"/>
  <c r="K114" i="9" s="1"/>
  <c r="L114" i="9" s="1"/>
  <c r="E110" i="9"/>
  <c r="G110" i="9" s="1"/>
  <c r="K110" i="9" s="1"/>
  <c r="L110" i="9" s="1"/>
  <c r="E106" i="9"/>
  <c r="G106" i="9" s="1"/>
  <c r="K106" i="9" s="1"/>
  <c r="L106" i="9" s="1"/>
  <c r="E102" i="9"/>
  <c r="G102" i="9" s="1"/>
  <c r="K102" i="9" s="1"/>
  <c r="L102" i="9" s="1"/>
  <c r="E98" i="9"/>
  <c r="G98" i="9" s="1"/>
  <c r="K98" i="9" s="1"/>
  <c r="L98" i="9" s="1"/>
  <c r="E94" i="9"/>
  <c r="G94" i="9" s="1"/>
  <c r="K94" i="9" s="1"/>
  <c r="L94" i="9" s="1"/>
  <c r="E90" i="9"/>
  <c r="G90" i="9" s="1"/>
  <c r="K90" i="9" s="1"/>
  <c r="L90" i="9" s="1"/>
  <c r="E86" i="9"/>
  <c r="G86" i="9" s="1"/>
  <c r="K86" i="9" s="1"/>
  <c r="L86" i="9" s="1"/>
  <c r="E82" i="9"/>
  <c r="G82" i="9" s="1"/>
  <c r="K82" i="9" s="1"/>
  <c r="L82" i="9" s="1"/>
  <c r="G78" i="9"/>
  <c r="G74" i="9"/>
  <c r="K74" i="9" s="1"/>
  <c r="L74" i="9" s="1"/>
  <c r="E70" i="9"/>
  <c r="G70" i="9" s="1"/>
  <c r="K70" i="9" s="1"/>
  <c r="L70" i="9" s="1"/>
  <c r="E66" i="9"/>
  <c r="G66" i="9" s="1"/>
  <c r="K66" i="9" s="1"/>
  <c r="L66" i="9" s="1"/>
  <c r="G62" i="9"/>
  <c r="K62" i="9" s="1"/>
  <c r="L62" i="9" s="1"/>
  <c r="E54" i="9"/>
  <c r="G54" i="9" s="1"/>
  <c r="K54" i="9" s="1"/>
  <c r="L54" i="9" s="1"/>
  <c r="E50" i="9"/>
  <c r="G50" i="9" s="1"/>
  <c r="K50" i="9" s="1"/>
  <c r="L50" i="9" s="1"/>
  <c r="G46" i="9"/>
  <c r="K46" i="9" s="1"/>
  <c r="L46" i="9" s="1"/>
  <c r="G42" i="9"/>
  <c r="K42" i="9" s="1"/>
  <c r="L42" i="9" s="1"/>
  <c r="E38" i="9"/>
  <c r="G38" i="9" s="1"/>
  <c r="K38" i="9" s="1"/>
  <c r="L38" i="9" s="1"/>
  <c r="E34" i="9"/>
  <c r="G34" i="9" s="1"/>
  <c r="K34" i="9" s="1"/>
  <c r="L34" i="9" s="1"/>
  <c r="G26" i="9"/>
  <c r="K26" i="9" s="1"/>
  <c r="L26" i="9" s="1"/>
  <c r="E22" i="9"/>
  <c r="G22" i="9" s="1"/>
  <c r="K22" i="9" s="1"/>
  <c r="L22" i="9" s="1"/>
  <c r="E18" i="9"/>
  <c r="G18" i="9" s="1"/>
  <c r="K18" i="9" s="1"/>
  <c r="L18" i="9" s="1"/>
  <c r="G14" i="9"/>
  <c r="K14" i="9" s="1"/>
  <c r="L14" i="9" s="1"/>
  <c r="G10" i="9"/>
  <c r="K10" i="9" s="1"/>
  <c r="L10" i="9" s="1"/>
  <c r="E6" i="9"/>
  <c r="G6" i="9" s="1"/>
  <c r="K6" i="9" s="1"/>
  <c r="L6" i="9" s="1"/>
  <c r="E109" i="9"/>
  <c r="G109" i="9" s="1"/>
  <c r="K109" i="9" s="1"/>
  <c r="L109" i="9" s="1"/>
  <c r="E101" i="9"/>
  <c r="G101" i="9" s="1"/>
  <c r="K101" i="9" s="1"/>
  <c r="L101" i="9" s="1"/>
  <c r="E58" i="9"/>
  <c r="G58" i="9" s="1"/>
  <c r="K58" i="9" s="1"/>
  <c r="L58" i="9" s="1"/>
  <c r="E30" i="9"/>
  <c r="G30" i="9" s="1"/>
  <c r="K30" i="9" s="1"/>
  <c r="L30" i="9" s="1"/>
  <c r="G103" i="9"/>
  <c r="K103" i="9" s="1"/>
  <c r="L103" i="9" s="1"/>
  <c r="G81" i="9"/>
  <c r="K81" i="9" s="1"/>
  <c r="L81" i="9" s="1"/>
  <c r="G61" i="9"/>
  <c r="K61" i="9" s="1"/>
  <c r="L61" i="9" s="1"/>
  <c r="G39" i="9"/>
  <c r="K39" i="9" s="1"/>
  <c r="L39" i="9" s="1"/>
  <c r="G17" i="9"/>
  <c r="K17" i="9" s="1"/>
  <c r="L17" i="9" s="1"/>
  <c r="G112" i="9"/>
  <c r="K112" i="9" s="1"/>
  <c r="L112" i="9" s="1"/>
  <c r="G104" i="9"/>
  <c r="K104" i="9" s="1"/>
  <c r="L104" i="9" s="1"/>
  <c r="G100" i="9"/>
  <c r="K100" i="9" s="1"/>
  <c r="L100" i="9" s="1"/>
  <c r="G96" i="9"/>
  <c r="K96" i="9" s="1"/>
  <c r="L96" i="9" s="1"/>
  <c r="G92" i="9"/>
  <c r="K92" i="9" s="1"/>
  <c r="L92" i="9" s="1"/>
  <c r="G88" i="9"/>
  <c r="K88" i="9" s="1"/>
  <c r="L88" i="9" s="1"/>
  <c r="G84" i="9"/>
  <c r="K84" i="9" s="1"/>
  <c r="L84" i="9" s="1"/>
  <c r="G80" i="9"/>
  <c r="K80" i="9" s="1"/>
  <c r="L80" i="9" s="1"/>
  <c r="G76" i="9"/>
  <c r="K76" i="9" s="1"/>
  <c r="L76" i="9" s="1"/>
  <c r="G68" i="9"/>
  <c r="K68" i="9" s="1"/>
  <c r="L68" i="9" s="1"/>
  <c r="G64" i="9"/>
  <c r="K64" i="9" s="1"/>
  <c r="L64" i="9" s="1"/>
  <c r="G60" i="9"/>
  <c r="K60" i="9" s="1"/>
  <c r="L60" i="9" s="1"/>
  <c r="G52" i="9"/>
  <c r="K52" i="9" s="1"/>
  <c r="L52" i="9" s="1"/>
  <c r="G48" i="9"/>
  <c r="K48" i="9" s="1"/>
  <c r="L48" i="9" s="1"/>
  <c r="G44" i="9"/>
  <c r="K44" i="9" s="1"/>
  <c r="L44" i="9" s="1"/>
  <c r="G36" i="9"/>
  <c r="K36" i="9" s="1"/>
  <c r="L36" i="9" s="1"/>
  <c r="G32" i="9"/>
  <c r="K32" i="9" s="1"/>
  <c r="L32" i="9" s="1"/>
  <c r="G28" i="9"/>
  <c r="K28" i="9" s="1"/>
  <c r="L28" i="9" s="1"/>
  <c r="G20" i="9"/>
  <c r="K20" i="9" s="1"/>
  <c r="L20" i="9" s="1"/>
  <c r="G16" i="9"/>
  <c r="K16" i="9" s="1"/>
  <c r="L16" i="9" s="1"/>
  <c r="G12" i="9"/>
  <c r="K12" i="9" s="1"/>
  <c r="L12" i="9" s="1"/>
  <c r="G4" i="9"/>
  <c r="K4" i="9" s="1"/>
  <c r="L4" i="9" s="1"/>
  <c r="E72" i="9"/>
  <c r="G72" i="9" s="1"/>
  <c r="K72" i="9" s="1"/>
  <c r="L72" i="9" s="1"/>
  <c r="E56" i="9"/>
  <c r="G56" i="9" s="1"/>
  <c r="K56" i="9" s="1"/>
  <c r="L56" i="9" s="1"/>
  <c r="E40" i="9"/>
  <c r="G40" i="9" s="1"/>
  <c r="K40" i="9" s="1"/>
  <c r="L40" i="9" s="1"/>
  <c r="E24" i="9"/>
  <c r="G24" i="9" s="1"/>
  <c r="K24" i="9" s="1"/>
  <c r="L24" i="9" s="1"/>
  <c r="E8" i="9"/>
  <c r="G8" i="9" s="1"/>
  <c r="K8" i="9" s="1"/>
  <c r="L8" i="9" s="1"/>
  <c r="G15" i="9"/>
  <c r="K15" i="9" s="1"/>
  <c r="L15" i="9" s="1"/>
  <c r="E11" i="9"/>
  <c r="G11" i="9" s="1"/>
  <c r="K11" i="9" s="1"/>
  <c r="L11" i="9" s="1"/>
  <c r="E3" i="9"/>
  <c r="G3" i="9" s="1"/>
  <c r="K3" i="9" s="1"/>
  <c r="L3" i="9" s="1"/>
  <c r="K78" i="9"/>
  <c r="L78" i="9" s="1"/>
  <c r="K73" i="9"/>
  <c r="L73" i="9" s="1"/>
  <c r="H8" i="1" l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37" i="1"/>
  <c r="J37" i="1" s="1"/>
  <c r="H38" i="1"/>
  <c r="J38" i="1" s="1"/>
  <c r="H39" i="1"/>
  <c r="J39" i="1" s="1"/>
  <c r="H40" i="1"/>
  <c r="J40" i="1" s="1"/>
  <c r="H41" i="1"/>
  <c r="J41" i="1" s="1"/>
  <c r="H42" i="1"/>
  <c r="J42" i="1" s="1"/>
  <c r="H43" i="1"/>
  <c r="J43" i="1" s="1"/>
  <c r="H44" i="1"/>
  <c r="J44" i="1" s="1"/>
  <c r="H45" i="1"/>
  <c r="J45" i="1" s="1"/>
  <c r="H46" i="1"/>
  <c r="J46" i="1" s="1"/>
  <c r="H47" i="1"/>
  <c r="J47" i="1" s="1"/>
  <c r="H48" i="1"/>
  <c r="J48" i="1" s="1"/>
  <c r="H49" i="1"/>
  <c r="J49" i="1" s="1"/>
  <c r="H50" i="1"/>
  <c r="J50" i="1" s="1"/>
  <c r="H51" i="1"/>
  <c r="J51" i="1" s="1"/>
  <c r="H52" i="1"/>
  <c r="J52" i="1" s="1"/>
  <c r="H53" i="1"/>
  <c r="J53" i="1" s="1"/>
  <c r="H54" i="1"/>
  <c r="J54" i="1" s="1"/>
  <c r="H55" i="1"/>
  <c r="J55" i="1" s="1"/>
  <c r="H56" i="1"/>
  <c r="J56" i="1" s="1"/>
  <c r="H57" i="1"/>
  <c r="J57" i="1" s="1"/>
  <c r="H58" i="1"/>
  <c r="J58" i="1" s="1"/>
  <c r="H59" i="1"/>
  <c r="J59" i="1" s="1"/>
  <c r="H60" i="1"/>
  <c r="J60" i="1" s="1"/>
  <c r="H61" i="1"/>
  <c r="J61" i="1" s="1"/>
  <c r="H62" i="1"/>
  <c r="J62" i="1" s="1"/>
  <c r="H63" i="1"/>
  <c r="J63" i="1" s="1"/>
  <c r="H64" i="1"/>
  <c r="J64" i="1" s="1"/>
  <c r="H65" i="1"/>
  <c r="J65" i="1" s="1"/>
  <c r="H66" i="1"/>
  <c r="J66" i="1" s="1"/>
  <c r="H67" i="1"/>
  <c r="J67" i="1" s="1"/>
  <c r="H68" i="1"/>
  <c r="J68" i="1" s="1"/>
  <c r="H69" i="1"/>
  <c r="J69" i="1" s="1"/>
  <c r="H70" i="1"/>
  <c r="J70" i="1" s="1"/>
  <c r="H71" i="1"/>
  <c r="J71" i="1" s="1"/>
  <c r="H72" i="1"/>
  <c r="J72" i="1" s="1"/>
  <c r="H73" i="1"/>
  <c r="J73" i="1" s="1"/>
  <c r="H74" i="1"/>
  <c r="J74" i="1" s="1"/>
  <c r="H75" i="1"/>
  <c r="J75" i="1" s="1"/>
  <c r="H76" i="1"/>
  <c r="J76" i="1" s="1"/>
  <c r="H77" i="1"/>
  <c r="J77" i="1" s="1"/>
  <c r="H78" i="1"/>
  <c r="J78" i="1" s="1"/>
  <c r="H79" i="1"/>
  <c r="J79" i="1" s="1"/>
  <c r="H80" i="1"/>
  <c r="J80" i="1" s="1"/>
  <c r="H81" i="1"/>
  <c r="J81" i="1" s="1"/>
  <c r="H82" i="1"/>
  <c r="J82" i="1" s="1"/>
  <c r="H83" i="1"/>
  <c r="J83" i="1" s="1"/>
  <c r="H84" i="1"/>
  <c r="J84" i="1" s="1"/>
  <c r="H85" i="1"/>
  <c r="J85" i="1" s="1"/>
  <c r="H86" i="1"/>
  <c r="J86" i="1" s="1"/>
  <c r="H87" i="1"/>
  <c r="J87" i="1" s="1"/>
  <c r="H88" i="1"/>
  <c r="J88" i="1" s="1"/>
  <c r="H89" i="1"/>
  <c r="J89" i="1" s="1"/>
  <c r="H90" i="1"/>
  <c r="J90" i="1" s="1"/>
  <c r="H91" i="1"/>
  <c r="J91" i="1" s="1"/>
  <c r="H92" i="1"/>
  <c r="J92" i="1" s="1"/>
  <c r="H93" i="1"/>
  <c r="J93" i="1" s="1"/>
  <c r="H94" i="1"/>
  <c r="J94" i="1" s="1"/>
  <c r="H95" i="1"/>
  <c r="J95" i="1" s="1"/>
  <c r="H96" i="1"/>
  <c r="J96" i="1" s="1"/>
  <c r="H97" i="1"/>
  <c r="J97" i="1" s="1"/>
  <c r="H98" i="1"/>
  <c r="J98" i="1" s="1"/>
  <c r="H99" i="1"/>
  <c r="J99" i="1" s="1"/>
  <c r="H100" i="1"/>
  <c r="J100" i="1" s="1"/>
  <c r="H101" i="1"/>
  <c r="J101" i="1" s="1"/>
  <c r="H102" i="1"/>
  <c r="J102" i="1" s="1"/>
  <c r="H103" i="1"/>
  <c r="J103" i="1" s="1"/>
  <c r="H104" i="1"/>
  <c r="J104" i="1" s="1"/>
  <c r="H105" i="1"/>
  <c r="J105" i="1" s="1"/>
  <c r="H106" i="1"/>
  <c r="J106" i="1" s="1"/>
  <c r="H107" i="1"/>
  <c r="J107" i="1" s="1"/>
  <c r="H108" i="1"/>
  <c r="J108" i="1" s="1"/>
  <c r="H109" i="1"/>
  <c r="J109" i="1" s="1"/>
  <c r="H110" i="1"/>
  <c r="J110" i="1" s="1"/>
  <c r="H111" i="1"/>
  <c r="J111" i="1" s="1"/>
  <c r="H112" i="1"/>
  <c r="J112" i="1" s="1"/>
  <c r="H113" i="1"/>
  <c r="J113" i="1" s="1"/>
  <c r="H114" i="1"/>
  <c r="J114" i="1" s="1"/>
  <c r="H115" i="1"/>
  <c r="J115" i="1" s="1"/>
  <c r="H116" i="1"/>
  <c r="J116" i="1" s="1"/>
  <c r="H117" i="1"/>
  <c r="J117" i="1" s="1"/>
  <c r="H118" i="1"/>
  <c r="J118" i="1" s="1"/>
  <c r="H119" i="1"/>
  <c r="J119" i="1" s="1"/>
  <c r="H120" i="1"/>
  <c r="J120" i="1" s="1"/>
  <c r="H7" i="1"/>
  <c r="J7" i="1" s="1"/>
  <c r="G9" i="1"/>
  <c r="I9" i="1" s="1"/>
  <c r="G10" i="1"/>
  <c r="I10" i="1" s="1"/>
  <c r="G11" i="1"/>
  <c r="I11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I31" i="1" s="1"/>
  <c r="G32" i="1"/>
  <c r="I32" i="1" s="1"/>
  <c r="G33" i="1"/>
  <c r="I33" i="1" s="1"/>
  <c r="G34" i="1"/>
  <c r="I34" i="1" s="1"/>
  <c r="G35" i="1"/>
  <c r="I35" i="1" s="1"/>
  <c r="G36" i="1"/>
  <c r="I36" i="1" s="1"/>
  <c r="G37" i="1"/>
  <c r="I37" i="1" s="1"/>
  <c r="G38" i="1"/>
  <c r="I38" i="1" s="1"/>
  <c r="G39" i="1"/>
  <c r="I39" i="1" s="1"/>
  <c r="G40" i="1"/>
  <c r="I40" i="1" s="1"/>
  <c r="G41" i="1"/>
  <c r="I41" i="1" s="1"/>
  <c r="G42" i="1"/>
  <c r="I42" i="1" s="1"/>
  <c r="G43" i="1"/>
  <c r="I43" i="1" s="1"/>
  <c r="G44" i="1"/>
  <c r="I44" i="1" s="1"/>
  <c r="G45" i="1"/>
  <c r="I45" i="1" s="1"/>
  <c r="G46" i="1"/>
  <c r="I46" i="1" s="1"/>
  <c r="G47" i="1"/>
  <c r="I47" i="1" s="1"/>
  <c r="G48" i="1"/>
  <c r="I48" i="1" s="1"/>
  <c r="G49" i="1"/>
  <c r="I49" i="1" s="1"/>
  <c r="G50" i="1"/>
  <c r="I50" i="1" s="1"/>
  <c r="G51" i="1"/>
  <c r="I51" i="1" s="1"/>
  <c r="G52" i="1"/>
  <c r="I52" i="1" s="1"/>
  <c r="G53" i="1"/>
  <c r="I53" i="1" s="1"/>
  <c r="G54" i="1"/>
  <c r="I54" i="1" s="1"/>
  <c r="G55" i="1"/>
  <c r="I55" i="1" s="1"/>
  <c r="G56" i="1"/>
  <c r="I56" i="1" s="1"/>
  <c r="G57" i="1"/>
  <c r="I57" i="1" s="1"/>
  <c r="G58" i="1"/>
  <c r="I58" i="1" s="1"/>
  <c r="G59" i="1"/>
  <c r="I59" i="1" s="1"/>
  <c r="G60" i="1"/>
  <c r="I60" i="1" s="1"/>
  <c r="G61" i="1"/>
  <c r="I61" i="1" s="1"/>
  <c r="G62" i="1"/>
  <c r="I62" i="1" s="1"/>
  <c r="G63" i="1"/>
  <c r="I63" i="1" s="1"/>
  <c r="G64" i="1"/>
  <c r="I64" i="1" s="1"/>
  <c r="G65" i="1"/>
  <c r="I65" i="1" s="1"/>
  <c r="G66" i="1"/>
  <c r="I66" i="1" s="1"/>
  <c r="G67" i="1"/>
  <c r="I67" i="1" s="1"/>
  <c r="G68" i="1"/>
  <c r="I68" i="1" s="1"/>
  <c r="G69" i="1"/>
  <c r="I69" i="1" s="1"/>
  <c r="G70" i="1"/>
  <c r="I70" i="1" s="1"/>
  <c r="G71" i="1"/>
  <c r="I71" i="1" s="1"/>
  <c r="G72" i="1"/>
  <c r="I72" i="1" s="1"/>
  <c r="G73" i="1"/>
  <c r="I73" i="1" s="1"/>
  <c r="G74" i="1"/>
  <c r="I74" i="1" s="1"/>
  <c r="G75" i="1"/>
  <c r="I75" i="1" s="1"/>
  <c r="G76" i="1"/>
  <c r="I76" i="1" s="1"/>
  <c r="G77" i="1"/>
  <c r="I77" i="1" s="1"/>
  <c r="G78" i="1"/>
  <c r="I78" i="1" s="1"/>
  <c r="G79" i="1"/>
  <c r="I79" i="1" s="1"/>
  <c r="G80" i="1"/>
  <c r="I80" i="1" s="1"/>
  <c r="G81" i="1"/>
  <c r="I81" i="1" s="1"/>
  <c r="G82" i="1"/>
  <c r="I82" i="1" s="1"/>
  <c r="G83" i="1"/>
  <c r="I83" i="1" s="1"/>
  <c r="G84" i="1"/>
  <c r="I84" i="1" s="1"/>
  <c r="G85" i="1"/>
  <c r="I85" i="1" s="1"/>
  <c r="G86" i="1"/>
  <c r="I86" i="1" s="1"/>
  <c r="G87" i="1"/>
  <c r="I87" i="1" s="1"/>
  <c r="G88" i="1"/>
  <c r="I88" i="1" s="1"/>
  <c r="G89" i="1"/>
  <c r="I89" i="1" s="1"/>
  <c r="G90" i="1"/>
  <c r="I90" i="1" s="1"/>
  <c r="G91" i="1"/>
  <c r="I91" i="1" s="1"/>
  <c r="G92" i="1"/>
  <c r="I92" i="1" s="1"/>
  <c r="G93" i="1"/>
  <c r="I93" i="1" s="1"/>
  <c r="G94" i="1"/>
  <c r="I94" i="1" s="1"/>
  <c r="G95" i="1"/>
  <c r="I95" i="1" s="1"/>
  <c r="G96" i="1"/>
  <c r="I96" i="1" s="1"/>
  <c r="G97" i="1"/>
  <c r="I97" i="1" s="1"/>
  <c r="G98" i="1"/>
  <c r="I98" i="1" s="1"/>
  <c r="G99" i="1"/>
  <c r="I99" i="1" s="1"/>
  <c r="G100" i="1"/>
  <c r="I100" i="1" s="1"/>
  <c r="G101" i="1"/>
  <c r="I101" i="1" s="1"/>
  <c r="G102" i="1"/>
  <c r="I102" i="1" s="1"/>
  <c r="G103" i="1"/>
  <c r="I103" i="1" s="1"/>
  <c r="G104" i="1"/>
  <c r="I104" i="1" s="1"/>
  <c r="G105" i="1"/>
  <c r="I105" i="1" s="1"/>
  <c r="G106" i="1"/>
  <c r="I106" i="1" s="1"/>
  <c r="G107" i="1"/>
  <c r="I107" i="1" s="1"/>
  <c r="G108" i="1"/>
  <c r="I108" i="1" s="1"/>
  <c r="G109" i="1"/>
  <c r="I109" i="1" s="1"/>
  <c r="G110" i="1"/>
  <c r="I110" i="1" s="1"/>
  <c r="G111" i="1"/>
  <c r="I111" i="1" s="1"/>
  <c r="G112" i="1"/>
  <c r="I112" i="1" s="1"/>
  <c r="G113" i="1"/>
  <c r="I113" i="1" s="1"/>
  <c r="G114" i="1"/>
  <c r="I114" i="1" s="1"/>
  <c r="G115" i="1"/>
  <c r="I115" i="1" s="1"/>
  <c r="G116" i="1"/>
  <c r="I116" i="1" s="1"/>
  <c r="G117" i="1"/>
  <c r="I117" i="1" s="1"/>
  <c r="G118" i="1"/>
  <c r="I118" i="1" s="1"/>
  <c r="G119" i="1"/>
  <c r="I119" i="1" s="1"/>
  <c r="G120" i="1"/>
  <c r="I120" i="1" s="1"/>
  <c r="G8" i="1"/>
  <c r="I8" i="1" s="1"/>
  <c r="G7" i="1"/>
  <c r="I7" i="1" s="1"/>
  <c r="K114" i="1" l="1"/>
  <c r="K106" i="1"/>
  <c r="K98" i="1"/>
  <c r="K94" i="1"/>
  <c r="K90" i="1"/>
  <c r="K86" i="1"/>
  <c r="K82" i="1"/>
  <c r="K78" i="1"/>
  <c r="K74" i="1"/>
  <c r="K70" i="1"/>
  <c r="K66" i="1"/>
  <c r="K62" i="1"/>
  <c r="K58" i="1"/>
  <c r="K54" i="1"/>
  <c r="K50" i="1"/>
  <c r="K46" i="1"/>
  <c r="K42" i="1"/>
  <c r="K38" i="1"/>
  <c r="K34" i="1"/>
  <c r="K30" i="1"/>
  <c r="K26" i="1"/>
  <c r="K22" i="1"/>
  <c r="K18" i="1"/>
  <c r="K14" i="1"/>
  <c r="K10" i="1"/>
  <c r="K111" i="1"/>
  <c r="K95" i="1"/>
  <c r="K79" i="1"/>
  <c r="K63" i="1"/>
  <c r="K47" i="1"/>
  <c r="K31" i="1"/>
  <c r="K23" i="1"/>
  <c r="K71" i="1"/>
  <c r="K83" i="1"/>
  <c r="K75" i="1"/>
  <c r="K19" i="1"/>
  <c r="K115" i="1"/>
  <c r="K67" i="1"/>
  <c r="K51" i="1"/>
  <c r="K43" i="1"/>
  <c r="K27" i="1"/>
  <c r="K119" i="1"/>
  <c r="K103" i="1"/>
  <c r="K91" i="1"/>
  <c r="K55" i="1"/>
  <c r="K120" i="1"/>
  <c r="K112" i="1"/>
  <c r="K108" i="1"/>
  <c r="K104" i="1"/>
  <c r="K100" i="1"/>
  <c r="K96" i="1"/>
  <c r="K92" i="1"/>
  <c r="K88" i="1"/>
  <c r="K84" i="1"/>
  <c r="K80" i="1"/>
  <c r="K76" i="1"/>
  <c r="K72" i="1"/>
  <c r="K68" i="1"/>
  <c r="K64" i="1"/>
  <c r="K60" i="1"/>
  <c r="K56" i="1"/>
  <c r="K52" i="1"/>
  <c r="K48" i="1"/>
  <c r="K44" i="1"/>
  <c r="K40" i="1"/>
  <c r="K36" i="1"/>
  <c r="K32" i="1"/>
  <c r="K28" i="1"/>
  <c r="K24" i="1"/>
  <c r="K20" i="1"/>
  <c r="K16" i="1"/>
  <c r="K12" i="1"/>
  <c r="K107" i="1"/>
  <c r="K87" i="1"/>
  <c r="K39" i="1"/>
  <c r="K99" i="1"/>
  <c r="K59" i="1"/>
  <c r="K35" i="1"/>
  <c r="K15" i="1"/>
  <c r="K8" i="1"/>
  <c r="K117" i="1"/>
  <c r="K109" i="1"/>
  <c r="K101" i="1"/>
  <c r="K93" i="1"/>
  <c r="K85" i="1"/>
  <c r="K77" i="1"/>
  <c r="K69" i="1"/>
  <c r="K61" i="1"/>
  <c r="K53" i="1"/>
  <c r="K45" i="1"/>
  <c r="K37" i="1"/>
  <c r="K29" i="1"/>
  <c r="K21" i="1"/>
  <c r="K13" i="1"/>
  <c r="L116" i="1"/>
  <c r="K116" i="1"/>
  <c r="K7" i="1"/>
  <c r="L118" i="1"/>
  <c r="K118" i="1"/>
  <c r="L110" i="1"/>
  <c r="K110" i="1"/>
  <c r="L102" i="1"/>
  <c r="K102" i="1"/>
  <c r="K113" i="1"/>
  <c r="K97" i="1"/>
  <c r="K81" i="1"/>
  <c r="K65" i="1"/>
  <c r="K49" i="1"/>
  <c r="K33" i="1"/>
  <c r="K17" i="1"/>
  <c r="K73" i="1"/>
  <c r="K41" i="1"/>
  <c r="K25" i="1"/>
  <c r="K9" i="1"/>
  <c r="K105" i="1"/>
  <c r="K89" i="1"/>
  <c r="K57" i="1"/>
  <c r="L75" i="1"/>
  <c r="K11" i="1"/>
  <c r="L119" i="1"/>
  <c r="L59" i="1"/>
  <c r="L120" i="1"/>
  <c r="M120" i="1" s="1"/>
  <c r="L100" i="1"/>
  <c r="L94" i="1"/>
  <c r="M94" i="1" s="1"/>
  <c r="L86" i="1"/>
  <c r="L84" i="1"/>
  <c r="M84" i="1" s="1"/>
  <c r="L60" i="1"/>
  <c r="L65" i="1"/>
  <c r="L67" i="1"/>
  <c r="L68" i="1"/>
  <c r="M68" i="1" s="1"/>
  <c r="L76" i="1"/>
  <c r="L113" i="1"/>
  <c r="M113" i="1" s="1"/>
  <c r="L105" i="1"/>
  <c r="L97" i="1"/>
  <c r="L89" i="1"/>
  <c r="L81" i="1"/>
  <c r="L111" i="1"/>
  <c r="L95" i="1"/>
  <c r="L78" i="1"/>
  <c r="L62" i="1"/>
  <c r="M62" i="1" s="1"/>
  <c r="L72" i="1"/>
  <c r="L64" i="1"/>
  <c r="L108" i="1"/>
  <c r="L92" i="1"/>
  <c r="L73" i="1"/>
  <c r="L114" i="1"/>
  <c r="L106" i="1"/>
  <c r="L98" i="1"/>
  <c r="L90" i="1"/>
  <c r="L82" i="1"/>
  <c r="L103" i="1"/>
  <c r="L87" i="1"/>
  <c r="L70" i="1"/>
  <c r="L117" i="1"/>
  <c r="L109" i="1"/>
  <c r="L101" i="1"/>
  <c r="M101" i="1" s="1"/>
  <c r="L93" i="1"/>
  <c r="L85" i="1"/>
  <c r="L79" i="1"/>
  <c r="L71" i="1"/>
  <c r="L63" i="1"/>
  <c r="M63" i="1" s="1"/>
  <c r="L115" i="1"/>
  <c r="L112" i="1"/>
  <c r="M112" i="1" s="1"/>
  <c r="L107" i="1"/>
  <c r="L104" i="1"/>
  <c r="M104" i="1" s="1"/>
  <c r="L99" i="1"/>
  <c r="L96" i="1"/>
  <c r="M96" i="1" s="1"/>
  <c r="L91" i="1"/>
  <c r="L88" i="1"/>
  <c r="L83" i="1"/>
  <c r="M83" i="1" s="1"/>
  <c r="L80" i="1"/>
  <c r="M80" i="1" s="1"/>
  <c r="L77" i="1"/>
  <c r="L74" i="1"/>
  <c r="M74" i="1" s="1"/>
  <c r="L69" i="1"/>
  <c r="L66" i="1"/>
  <c r="M66" i="1" s="1"/>
  <c r="L61" i="1"/>
  <c r="L58" i="1"/>
  <c r="D2" i="9"/>
  <c r="E2" i="9" s="1"/>
  <c r="M95" i="1" l="1"/>
  <c r="M82" i="1"/>
  <c r="N82" i="1" s="1"/>
  <c r="M70" i="1"/>
  <c r="M67" i="1"/>
  <c r="N67" i="1" s="1"/>
  <c r="M86" i="1"/>
  <c r="M87" i="1"/>
  <c r="N87" i="1" s="1"/>
  <c r="M81" i="1"/>
  <c r="N81" i="1" s="1"/>
  <c r="M119" i="1"/>
  <c r="N119" i="1" s="1"/>
  <c r="M109" i="1"/>
  <c r="N109" i="1" s="1"/>
  <c r="M106" i="1"/>
  <c r="M78" i="1"/>
  <c r="N78" i="1" s="1"/>
  <c r="M100" i="1"/>
  <c r="N100" i="1" s="1"/>
  <c r="M65" i="1"/>
  <c r="N65" i="1" s="1"/>
  <c r="M71" i="1"/>
  <c r="M79" i="1"/>
  <c r="N79" i="1" s="1"/>
  <c r="M115" i="1"/>
  <c r="N115" i="1" s="1"/>
  <c r="M117" i="1"/>
  <c r="N117" i="1" s="1"/>
  <c r="M64" i="1"/>
  <c r="N64" i="1" s="1"/>
  <c r="M75" i="1"/>
  <c r="N75" i="1" s="1"/>
  <c r="M108" i="1"/>
  <c r="N108" i="1" s="1"/>
  <c r="M89" i="1"/>
  <c r="N89" i="1" s="1"/>
  <c r="M60" i="1"/>
  <c r="N60" i="1" s="1"/>
  <c r="M61" i="1"/>
  <c r="N61" i="1" s="1"/>
  <c r="M93" i="1"/>
  <c r="N93" i="1" s="1"/>
  <c r="M73" i="1"/>
  <c r="N73" i="1" s="1"/>
  <c r="M105" i="1"/>
  <c r="M88" i="1"/>
  <c r="N88" i="1" s="1"/>
  <c r="M85" i="1"/>
  <c r="N85" i="1" s="1"/>
  <c r="M103" i="1"/>
  <c r="N103" i="1" s="1"/>
  <c r="M91" i="1"/>
  <c r="N91" i="1" s="1"/>
  <c r="M114" i="1"/>
  <c r="N114" i="1" s="1"/>
  <c r="M76" i="1"/>
  <c r="N76" i="1" s="1"/>
  <c r="M110" i="1"/>
  <c r="N110" i="1" s="1"/>
  <c r="M90" i="1"/>
  <c r="N90" i="1" s="1"/>
  <c r="M72" i="1"/>
  <c r="N72" i="1" s="1"/>
  <c r="M97" i="1"/>
  <c r="N97" i="1" s="1"/>
  <c r="M116" i="1"/>
  <c r="N116" i="1" s="1"/>
  <c r="M58" i="1"/>
  <c r="N58" i="1" s="1"/>
  <c r="M77" i="1"/>
  <c r="N77" i="1" s="1"/>
  <c r="M107" i="1"/>
  <c r="N107" i="1" s="1"/>
  <c r="M69" i="1"/>
  <c r="N69" i="1" s="1"/>
  <c r="M99" i="1"/>
  <c r="N99" i="1" s="1"/>
  <c r="M98" i="1"/>
  <c r="N98" i="1" s="1"/>
  <c r="M92" i="1"/>
  <c r="N92" i="1" s="1"/>
  <c r="M111" i="1"/>
  <c r="N111" i="1" s="1"/>
  <c r="M59" i="1"/>
  <c r="N59" i="1" s="1"/>
  <c r="M102" i="1"/>
  <c r="N102" i="1" s="1"/>
  <c r="M118" i="1"/>
  <c r="N118" i="1" s="1"/>
  <c r="N71" i="1"/>
  <c r="N68" i="1"/>
  <c r="N70" i="1"/>
  <c r="N105" i="1"/>
  <c r="N63" i="1"/>
  <c r="N80" i="1"/>
  <c r="N113" i="1"/>
  <c r="N86" i="1"/>
  <c r="N120" i="1"/>
  <c r="N112" i="1"/>
  <c r="N106" i="1"/>
  <c r="N104" i="1"/>
  <c r="N101" i="1"/>
  <c r="N96" i="1"/>
  <c r="N95" i="1"/>
  <c r="N94" i="1"/>
  <c r="N84" i="1"/>
  <c r="N83" i="1"/>
  <c r="N62" i="1"/>
  <c r="N66" i="1"/>
  <c r="N74" i="1"/>
  <c r="J2" i="9"/>
  <c r="G2" i="9" l="1"/>
  <c r="K2" i="9" s="1"/>
  <c r="L2" i="9" s="1"/>
  <c r="O4" i="9" s="1"/>
  <c r="L11" i="1" l="1"/>
  <c r="M11" i="1" s="1"/>
  <c r="L15" i="1"/>
  <c r="M15" i="1" s="1"/>
  <c r="L19" i="1"/>
  <c r="M19" i="1" s="1"/>
  <c r="L23" i="1"/>
  <c r="M23" i="1" s="1"/>
  <c r="L27" i="1"/>
  <c r="M27" i="1" s="1"/>
  <c r="L31" i="1"/>
  <c r="M31" i="1" s="1"/>
  <c r="L35" i="1"/>
  <c r="M35" i="1" s="1"/>
  <c r="L39" i="1"/>
  <c r="M39" i="1" s="1"/>
  <c r="L43" i="1"/>
  <c r="M43" i="1" s="1"/>
  <c r="L47" i="1"/>
  <c r="M47" i="1" s="1"/>
  <c r="L51" i="1"/>
  <c r="M51" i="1" s="1"/>
  <c r="L55" i="1"/>
  <c r="M55" i="1" s="1"/>
  <c r="L10" i="1"/>
  <c r="M10" i="1" s="1"/>
  <c r="L14" i="1"/>
  <c r="M14" i="1" s="1"/>
  <c r="L18" i="1"/>
  <c r="M18" i="1" s="1"/>
  <c r="L22" i="1"/>
  <c r="M22" i="1" s="1"/>
  <c r="L26" i="1"/>
  <c r="M26" i="1" s="1"/>
  <c r="L30" i="1"/>
  <c r="M30" i="1" s="1"/>
  <c r="L34" i="1"/>
  <c r="M34" i="1" s="1"/>
  <c r="L38" i="1"/>
  <c r="M38" i="1" s="1"/>
  <c r="L42" i="1"/>
  <c r="M42" i="1" s="1"/>
  <c r="L46" i="1"/>
  <c r="M46" i="1" s="1"/>
  <c r="L50" i="1"/>
  <c r="M50" i="1" s="1"/>
  <c r="L54" i="1"/>
  <c r="M54" i="1" s="1"/>
  <c r="L7" i="1"/>
  <c r="M7" i="1" l="1"/>
  <c r="N7" i="1" s="1"/>
  <c r="N55" i="1"/>
  <c r="N23" i="1"/>
  <c r="N54" i="1"/>
  <c r="N50" i="1"/>
  <c r="N42" i="1"/>
  <c r="N38" i="1"/>
  <c r="N34" i="1"/>
  <c r="N26" i="1"/>
  <c r="N22" i="1"/>
  <c r="N18" i="1"/>
  <c r="N14" i="1"/>
  <c r="N51" i="1"/>
  <c r="N35" i="1"/>
  <c r="N19" i="1"/>
  <c r="N47" i="1"/>
  <c r="N31" i="1"/>
  <c r="N15" i="1"/>
  <c r="L56" i="1"/>
  <c r="M56" i="1" s="1"/>
  <c r="L52" i="1"/>
  <c r="M52" i="1" s="1"/>
  <c r="L48" i="1"/>
  <c r="M48" i="1" s="1"/>
  <c r="L44" i="1"/>
  <c r="M44" i="1" s="1"/>
  <c r="L40" i="1"/>
  <c r="M40" i="1" s="1"/>
  <c r="L36" i="1"/>
  <c r="M36" i="1" s="1"/>
  <c r="L32" i="1"/>
  <c r="M32" i="1" s="1"/>
  <c r="L28" i="1"/>
  <c r="M28" i="1" s="1"/>
  <c r="L24" i="1"/>
  <c r="M24" i="1" s="1"/>
  <c r="L20" i="1"/>
  <c r="M20" i="1" s="1"/>
  <c r="L16" i="1"/>
  <c r="M16" i="1" s="1"/>
  <c r="L12" i="1"/>
  <c r="M12" i="1" s="1"/>
  <c r="L8" i="1"/>
  <c r="M8" i="1" s="1"/>
  <c r="L57" i="1"/>
  <c r="M57" i="1" s="1"/>
  <c r="L53" i="1"/>
  <c r="M53" i="1" s="1"/>
  <c r="L49" i="1"/>
  <c r="M49" i="1" s="1"/>
  <c r="L45" i="1"/>
  <c r="M45" i="1" s="1"/>
  <c r="L41" i="1"/>
  <c r="M41" i="1" s="1"/>
  <c r="L37" i="1"/>
  <c r="M37" i="1" s="1"/>
  <c r="L33" i="1"/>
  <c r="M33" i="1" s="1"/>
  <c r="L29" i="1"/>
  <c r="M29" i="1" s="1"/>
  <c r="L25" i="1"/>
  <c r="M25" i="1" s="1"/>
  <c r="L21" i="1"/>
  <c r="M21" i="1" s="1"/>
  <c r="L17" i="1"/>
  <c r="M17" i="1" s="1"/>
  <c r="L13" i="1"/>
  <c r="M13" i="1" s="1"/>
  <c r="L9" i="1"/>
  <c r="M9" i="1" s="1"/>
  <c r="N11" i="1"/>
  <c r="N27" i="1"/>
  <c r="N39" i="1"/>
  <c r="N43" i="1"/>
  <c r="N30" i="1"/>
  <c r="N46" i="1"/>
  <c r="N13" i="1" l="1"/>
  <c r="N29" i="1"/>
  <c r="N45" i="1"/>
  <c r="N16" i="1"/>
  <c r="N24" i="1"/>
  <c r="N32" i="1"/>
  <c r="N40" i="1"/>
  <c r="N48" i="1"/>
  <c r="N56" i="1"/>
  <c r="N17" i="1"/>
  <c r="N33" i="1"/>
  <c r="N49" i="1"/>
  <c r="N21" i="1"/>
  <c r="N53" i="1"/>
  <c r="N12" i="1"/>
  <c r="N20" i="1"/>
  <c r="N28" i="1"/>
  <c r="N36" i="1"/>
  <c r="N44" i="1"/>
  <c r="N52" i="1"/>
  <c r="N37" i="1"/>
  <c r="N9" i="1"/>
  <c r="N25" i="1"/>
  <c r="N41" i="1"/>
  <c r="N57" i="1"/>
  <c r="N8" i="1"/>
  <c r="N10" i="1"/>
</calcChain>
</file>

<file path=xl/comments1.xml><?xml version="1.0" encoding="utf-8"?>
<comments xmlns="http://schemas.openxmlformats.org/spreadsheetml/2006/main">
  <authors>
    <author>Author</author>
  </authors>
  <commentList>
    <comment ref="A2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Winter Solstice</t>
        </r>
      </text>
    </comment>
    <comment ref="A2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1/4/2017, Earth was at Perihelion</t>
        </r>
      </text>
    </comment>
    <comment ref="A5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Vernal Equinox</t>
        </r>
      </text>
    </comment>
    <comment ref="A8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Summer Solstice</t>
        </r>
      </text>
    </comment>
    <comment ref="A8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7/3/17, Earth was at Aphelion</t>
        </r>
      </text>
    </comment>
    <comment ref="A10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9/22/17 Atumnal Equinox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1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Winter Solstice</t>
        </r>
      </text>
    </comment>
    <comment ref="A5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Vernal Equinox</t>
        </r>
      </text>
    </comment>
    <comment ref="A7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Summer Solstice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A1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Winter Solstice</t>
        </r>
      </text>
    </comment>
    <comment ref="A5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Vernal Equinox</t>
        </r>
      </text>
    </comment>
    <comment ref="A7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Summer Solstice</t>
        </r>
      </text>
    </comment>
  </commentList>
</comments>
</file>

<file path=xl/sharedStrings.xml><?xml version="1.0" encoding="utf-8"?>
<sst xmlns="http://schemas.openxmlformats.org/spreadsheetml/2006/main" count="88" uniqueCount="75">
  <si>
    <t>P(h,k)</t>
  </si>
  <si>
    <t>x</t>
  </si>
  <si>
    <t>y</t>
  </si>
  <si>
    <t>Date</t>
  </si>
  <si>
    <t>Julian DOY</t>
  </si>
  <si>
    <t>EoT Tilted Circular</t>
  </si>
  <si>
    <t>EoT No Tilt (theoretical)</t>
  </si>
  <si>
    <t>Difference from Theory</t>
  </si>
  <si>
    <t>Difference Squared</t>
  </si>
  <si>
    <t>Pixels Per Inch</t>
  </si>
  <si>
    <r>
      <t xml:space="preserve">Dec of Sun </t>
    </r>
    <r>
      <rPr>
        <sz val="11"/>
        <color theme="1"/>
        <rFont val="Calibri"/>
        <family val="2"/>
      </rPr>
      <t>δ
(Degrees)</t>
    </r>
  </si>
  <si>
    <r>
      <t xml:space="preserve">Sun Altitude </t>
    </r>
    <r>
      <rPr>
        <sz val="11"/>
        <color theme="1"/>
        <rFont val="Calibri"/>
        <family val="2"/>
      </rPr>
      <t>θ</t>
    </r>
    <r>
      <rPr>
        <sz val="11"/>
        <color theme="1"/>
        <rFont val="Calibri"/>
        <family val="2"/>
        <scheme val="minor"/>
      </rPr>
      <t xml:space="preserve"> (a)
(Degrees)</t>
    </r>
  </si>
  <si>
    <t>Sun Az (A)
(Degrees)</t>
  </si>
  <si>
    <t>Y
(Inches)</t>
  </si>
  <si>
    <t>X
(Inches)</t>
  </si>
  <si>
    <t>h - Needle Height
(Inches)</t>
  </si>
  <si>
    <t>Calculated Latitude
(Degrees)</t>
  </si>
  <si>
    <t>HA of Sun H
(Degrees)</t>
  </si>
  <si>
    <t>Equation of Time
(Minutes)</t>
  </si>
  <si>
    <t>Julian
DOY</t>
  </si>
  <si>
    <t>Angle of Mean Sun (ε)</t>
  </si>
  <si>
    <t>Angle of True Sun (β)</t>
  </si>
  <si>
    <t>EoT Calculated
from Activity #3
(Minutes)</t>
  </si>
  <si>
    <t>EoT No Tilt 
Calculated
(Degrees)</t>
  </si>
  <si>
    <t>Step 3a (λ)</t>
  </si>
  <si>
    <t>Step3a (ν)</t>
  </si>
  <si>
    <t>Center Line</t>
  </si>
  <si>
    <t>Point Position</t>
  </si>
  <si>
    <t>Delta from Center Line</t>
  </si>
  <si>
    <t>X</t>
  </si>
  <si>
    <t>Y</t>
  </si>
  <si>
    <t>Eccentricity (trial &amp; error)</t>
  </si>
  <si>
    <t>Sum of Squares</t>
  </si>
  <si>
    <t>Best Fit</t>
  </si>
  <si>
    <t>Eccentricity</t>
  </si>
  <si>
    <t>Trial and Error Results for Eccentricity</t>
  </si>
  <si>
    <t>α Tilt of Earth's Axis</t>
  </si>
  <si>
    <t>Earth's Actual Eccentricity</t>
  </si>
  <si>
    <t>Distance to Summer Solstice Point (inches)</t>
  </si>
  <si>
    <t>Distance to Winter Solstice Point</t>
  </si>
  <si>
    <t>Step 3</t>
  </si>
  <si>
    <t>Step 4</t>
  </si>
  <si>
    <t>Step 5</t>
  </si>
  <si>
    <t>Calculated Observers Latitude (degrees)</t>
  </si>
  <si>
    <t>Actual Observers Latitude (degrees)</t>
  </si>
  <si>
    <t>Step 7</t>
  </si>
  <si>
    <t>Step 8</t>
  </si>
  <si>
    <t>Step 6</t>
  </si>
  <si>
    <t>Measurements from My Analemma</t>
  </si>
  <si>
    <t>Value</t>
  </si>
  <si>
    <t>Altitude Summer Solstrice (degrees)</t>
  </si>
  <si>
    <t>Alttitude Winter Solstice (degrees)</t>
  </si>
  <si>
    <t>Calculate the Altitude of Sun at the Summer and Winter Solstices</t>
  </si>
  <si>
    <t>Specify the Relationships between the Altitude of the Sun at Summer Solstice, the Tilt of the Earth’s Axis and the Observer’s Latitude</t>
  </si>
  <si>
    <t>ObsLatitude – TiltOfAxis (degrees)</t>
  </si>
  <si>
    <t>Specify the Relationships between the Altitude of the Sun at Winter Solstice, the Tilt of the Earth’s Axi, and the Observer’s Latitude</t>
  </si>
  <si>
    <t>Calculated Tilt of Earth's Axis (degrees)</t>
  </si>
  <si>
    <t>Actual Tilt of Earth's Axis (degrees)</t>
  </si>
  <si>
    <t>Specify the Tilt of the Earth’s Axis by subtracting the equation from Step 4 from the equation from Step 5</t>
  </si>
  <si>
    <t>Specify the Observing Latitude by adding the equations from Step 4 and Step 5</t>
  </si>
  <si>
    <t>Have data for</t>
  </si>
  <si>
    <t>HA</t>
  </si>
  <si>
    <t>Dec</t>
  </si>
  <si>
    <t>DOY</t>
  </si>
  <si>
    <t>Event</t>
  </si>
  <si>
    <t>WS</t>
  </si>
  <si>
    <t>VE</t>
  </si>
  <si>
    <t>AE</t>
  </si>
  <si>
    <t>SS</t>
  </si>
  <si>
    <t>Perihelion</t>
  </si>
  <si>
    <t>Aphelion</t>
  </si>
  <si>
    <t>Same Date</t>
  </si>
  <si>
    <t>9/15/17 and 9/30/17</t>
  </si>
  <si>
    <t>1/1/17 and 1/6/17</t>
  </si>
  <si>
    <t>Data for Marking (arrows) 6 points on Dec vs HA Plot to 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</si>
</sst>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.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ont="1" applyAlignment="1">
      <alignment wrapText="1"/>
    </xf>
    <xf numFmtId="2" fontId="0" fillId="0" borderId="0" xfId="0" applyNumberFormat="1" applyFont="1" applyAlignment="1">
      <alignment wrapText="1"/>
    </xf>
    <xf numFmtId="0" fontId="2" fillId="0" borderId="0" xfId="0" applyFont="1"/>
    <xf numFmtId="0" fontId="0" fillId="0" borderId="3" xfId="0" applyBorder="1"/>
    <xf numFmtId="164" fontId="0" fillId="0" borderId="4" xfId="0" applyNumberFormat="1" applyBorder="1"/>
    <xf numFmtId="0" fontId="0" fillId="0" borderId="5" xfId="0" applyBorder="1"/>
    <xf numFmtId="4" fontId="0" fillId="0" borderId="6" xfId="0" applyNumberFormat="1" applyBorder="1"/>
    <xf numFmtId="0" fontId="0" fillId="0" borderId="0" xfId="0" applyBorder="1"/>
    <xf numFmtId="4" fontId="0" fillId="0" borderId="0" xfId="0" applyNumberFormat="1" applyBorder="1"/>
    <xf numFmtId="0" fontId="0" fillId="0" borderId="5" xfId="0" applyFill="1" applyBorder="1"/>
    <xf numFmtId="165" fontId="0" fillId="0" borderId="6" xfId="0" applyNumberFormat="1" applyBorder="1"/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164" fontId="0" fillId="0" borderId="3" xfId="0" applyNumberFormat="1" applyFill="1" applyBorder="1"/>
    <xf numFmtId="0" fontId="1" fillId="0" borderId="1" xfId="0" applyFont="1" applyBorder="1"/>
    <xf numFmtId="165" fontId="0" fillId="0" borderId="0" xfId="0" applyNumberFormat="1" applyFill="1" applyBorder="1"/>
    <xf numFmtId="0" fontId="5" fillId="0" borderId="0" xfId="0" applyFont="1"/>
    <xf numFmtId="1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2" xfId="0" applyNumberFormat="1" applyBorder="1"/>
    <xf numFmtId="4" fontId="0" fillId="0" borderId="4" xfId="0" applyNumberFormat="1" applyBorder="1"/>
    <xf numFmtId="164" fontId="0" fillId="0" borderId="5" xfId="0" applyNumberFormat="1" applyFill="1" applyBorder="1"/>
    <xf numFmtId="2" fontId="0" fillId="0" borderId="4" xfId="0" applyNumberFormat="1" applyBorder="1"/>
    <xf numFmtId="2" fontId="0" fillId="0" borderId="4" xfId="0" applyNumberFormat="1" applyFill="1" applyBorder="1"/>
    <xf numFmtId="2" fontId="0" fillId="0" borderId="6" xfId="0" applyNumberFormat="1" applyBorder="1"/>
    <xf numFmtId="14" fontId="2" fillId="0" borderId="0" xfId="0" applyNumberFormat="1" applyFont="1"/>
    <xf numFmtId="0" fontId="0" fillId="0" borderId="3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left"/>
    </xf>
    <xf numFmtId="14" fontId="0" fillId="0" borderId="4" xfId="0" applyNumberFormat="1" applyBorder="1" applyAlignment="1">
      <alignment horizontal="left"/>
    </xf>
    <xf numFmtId="0" fontId="0" fillId="0" borderId="5" xfId="0" applyBorder="1" applyAlignment="1">
      <alignment horizontal="center"/>
    </xf>
    <xf numFmtId="14" fontId="0" fillId="0" borderId="1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14" fontId="0" fillId="0" borderId="6" xfId="0" applyNumberFormat="1" applyBorder="1" applyAlignment="1">
      <alignment horizontal="left"/>
    </xf>
    <xf numFmtId="0" fontId="0" fillId="0" borderId="14" xfId="0" applyBorder="1" applyAlignment="1">
      <alignment horizontal="center"/>
    </xf>
    <xf numFmtId="1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Declination vs. Hour Angle</a:t>
            </a:r>
          </a:p>
        </c:rich>
      </c:tx>
      <c:layout>
        <c:manualLayout>
          <c:xMode val="edge"/>
          <c:yMode val="edge"/>
          <c:x val="0.16934305863700738"/>
          <c:y val="3.87007573855759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93216455677846"/>
          <c:y val="0.13218334070397525"/>
          <c:w val="0.84775240111560646"/>
          <c:h val="0.7712649653553291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'Activity #2'!$M$7:$M$120</c:f>
              <c:numCache>
                <c:formatCode>0.00</c:formatCode>
                <c:ptCount val="114"/>
                <c:pt idx="0">
                  <c:v>-17.760539018041325</c:v>
                </c:pt>
                <c:pt idx="1">
                  <c:v>-17.956032645215551</c:v>
                </c:pt>
                <c:pt idx="2">
                  <c:v>-19.539939293894637</c:v>
                </c:pt>
                <c:pt idx="3">
                  <c:v>-19.755266481916035</c:v>
                </c:pt>
                <c:pt idx="4">
                  <c:v>-19.942141105452002</c:v>
                </c:pt>
                <c:pt idx="5">
                  <c:v>-20.781488490475386</c:v>
                </c:pt>
                <c:pt idx="6">
                  <c:v>-21.580960797616566</c:v>
                </c:pt>
                <c:pt idx="7">
                  <c:v>-22.12252022674404</c:v>
                </c:pt>
                <c:pt idx="8">
                  <c:v>-22.243365676054584</c:v>
                </c:pt>
                <c:pt idx="9">
                  <c:v>-22.369126945655598</c:v>
                </c:pt>
                <c:pt idx="10">
                  <c:v>-22.840183609787047</c:v>
                </c:pt>
                <c:pt idx="11">
                  <c:v>-23.055248357600892</c:v>
                </c:pt>
                <c:pt idx="12">
                  <c:v>-23.608502180098736</c:v>
                </c:pt>
                <c:pt idx="13">
                  <c:v>-23.708858640176796</c:v>
                </c:pt>
                <c:pt idx="14">
                  <c:v>-23.695754781670058</c:v>
                </c:pt>
                <c:pt idx="15">
                  <c:v>-23.399833128164929</c:v>
                </c:pt>
                <c:pt idx="16">
                  <c:v>-23.325538779053112</c:v>
                </c:pt>
                <c:pt idx="17">
                  <c:v>-23.241823798384953</c:v>
                </c:pt>
                <c:pt idx="18">
                  <c:v>-23.124338141714201</c:v>
                </c:pt>
                <c:pt idx="19">
                  <c:v>-22.95769036039114</c:v>
                </c:pt>
                <c:pt idx="20">
                  <c:v>-22.871877948405832</c:v>
                </c:pt>
                <c:pt idx="21">
                  <c:v>-22.794488579809599</c:v>
                </c:pt>
                <c:pt idx="22">
                  <c:v>-22.528957130879586</c:v>
                </c:pt>
                <c:pt idx="23">
                  <c:v>-22.350200908733548</c:v>
                </c:pt>
                <c:pt idx="24">
                  <c:v>-22.17927731863033</c:v>
                </c:pt>
                <c:pt idx="25">
                  <c:v>-21.425740561296674</c:v>
                </c:pt>
                <c:pt idx="26">
                  <c:v>-20.374857513490841</c:v>
                </c:pt>
                <c:pt idx="27">
                  <c:v>-19.671782873688201</c:v>
                </c:pt>
                <c:pt idx="28">
                  <c:v>-19.418429326722748</c:v>
                </c:pt>
                <c:pt idx="29">
                  <c:v>-15.925742323066274</c:v>
                </c:pt>
                <c:pt idx="30">
                  <c:v>-15.592702326026014</c:v>
                </c:pt>
                <c:pt idx="31">
                  <c:v>-13.998723033956832</c:v>
                </c:pt>
                <c:pt idx="32">
                  <c:v>-13.728554485873287</c:v>
                </c:pt>
                <c:pt idx="33">
                  <c:v>-13.292304029689035</c:v>
                </c:pt>
                <c:pt idx="34">
                  <c:v>-11.680481850179509</c:v>
                </c:pt>
                <c:pt idx="35">
                  <c:v>-11.334143252611996</c:v>
                </c:pt>
                <c:pt idx="36">
                  <c:v>-11.035994763028683</c:v>
                </c:pt>
                <c:pt idx="37">
                  <c:v>-10.65415408562018</c:v>
                </c:pt>
                <c:pt idx="38">
                  <c:v>-10.235375867122313</c:v>
                </c:pt>
                <c:pt idx="39">
                  <c:v>-9.8858867745614774</c:v>
                </c:pt>
                <c:pt idx="40">
                  <c:v>-8.7748786397089944</c:v>
                </c:pt>
                <c:pt idx="41">
                  <c:v>-8.32303813919963</c:v>
                </c:pt>
                <c:pt idx="42">
                  <c:v>-5.6250695805027693</c:v>
                </c:pt>
                <c:pt idx="43">
                  <c:v>-2.7118843261223402</c:v>
                </c:pt>
                <c:pt idx="44">
                  <c:v>-2.3503425798350039</c:v>
                </c:pt>
                <c:pt idx="45">
                  <c:v>-0.92750573383426549</c:v>
                </c:pt>
                <c:pt idx="46">
                  <c:v>-0.46556436805409285</c:v>
                </c:pt>
                <c:pt idx="47">
                  <c:v>-7.7867729785262449E-2</c:v>
                </c:pt>
                <c:pt idx="48">
                  <c:v>0.3687839431069303</c:v>
                </c:pt>
                <c:pt idx="49">
                  <c:v>0.83513397400544354</c:v>
                </c:pt>
                <c:pt idx="50">
                  <c:v>2.8661206238199406</c:v>
                </c:pt>
                <c:pt idx="51">
                  <c:v>3.336373182300779</c:v>
                </c:pt>
                <c:pt idx="52">
                  <c:v>3.7974414322969214</c:v>
                </c:pt>
                <c:pt idx="53">
                  <c:v>5.384898322993851</c:v>
                </c:pt>
                <c:pt idx="54">
                  <c:v>7.1326368185630136</c:v>
                </c:pt>
                <c:pt idx="55">
                  <c:v>7.6708337865436143</c:v>
                </c:pt>
                <c:pt idx="56">
                  <c:v>8.1822932023155932</c:v>
                </c:pt>
                <c:pt idx="57">
                  <c:v>8.88459758283261</c:v>
                </c:pt>
                <c:pt idx="58">
                  <c:v>9.9231147667001167</c:v>
                </c:pt>
                <c:pt idx="59">
                  <c:v>10.372496378782492</c:v>
                </c:pt>
                <c:pt idx="60">
                  <c:v>10.720911869858261</c:v>
                </c:pt>
                <c:pt idx="61">
                  <c:v>11.798229539413834</c:v>
                </c:pt>
                <c:pt idx="62">
                  <c:v>12.89767767503406</c:v>
                </c:pt>
                <c:pt idx="63">
                  <c:v>15.351037903269219</c:v>
                </c:pt>
                <c:pt idx="64">
                  <c:v>18.261562253762921</c:v>
                </c:pt>
                <c:pt idx="65">
                  <c:v>18.51913076066559</c:v>
                </c:pt>
                <c:pt idx="66">
                  <c:v>18.877415823341767</c:v>
                </c:pt>
                <c:pt idx="67">
                  <c:v>19.238088982481774</c:v>
                </c:pt>
                <c:pt idx="68">
                  <c:v>20.392803525722911</c:v>
                </c:pt>
                <c:pt idx="69">
                  <c:v>20.719902844875836</c:v>
                </c:pt>
                <c:pt idx="70">
                  <c:v>22.041451470848816</c:v>
                </c:pt>
                <c:pt idx="71">
                  <c:v>22.836328624719133</c:v>
                </c:pt>
                <c:pt idx="72">
                  <c:v>23.088614303689951</c:v>
                </c:pt>
                <c:pt idx="73">
                  <c:v>23.278007325860948</c:v>
                </c:pt>
                <c:pt idx="74">
                  <c:v>23.531535568187508</c:v>
                </c:pt>
                <c:pt idx="75">
                  <c:v>23.531393712100911</c:v>
                </c:pt>
                <c:pt idx="76">
                  <c:v>23.382701189591856</c:v>
                </c:pt>
                <c:pt idx="77">
                  <c:v>23.06610172444276</c:v>
                </c:pt>
                <c:pt idx="78">
                  <c:v>22.855505659358236</c:v>
                </c:pt>
                <c:pt idx="79">
                  <c:v>22.540310138147358</c:v>
                </c:pt>
                <c:pt idx="80">
                  <c:v>22.2688045837841</c:v>
                </c:pt>
                <c:pt idx="81">
                  <c:v>21.459244390952136</c:v>
                </c:pt>
                <c:pt idx="82">
                  <c:v>21.212089130027501</c:v>
                </c:pt>
                <c:pt idx="83">
                  <c:v>18.357934746784071</c:v>
                </c:pt>
                <c:pt idx="84">
                  <c:v>15.445147643741194</c:v>
                </c:pt>
                <c:pt idx="85">
                  <c:v>15.198950090422343</c:v>
                </c:pt>
                <c:pt idx="86">
                  <c:v>14.558719694708273</c:v>
                </c:pt>
                <c:pt idx="87">
                  <c:v>12.915766150545156</c:v>
                </c:pt>
                <c:pt idx="88">
                  <c:v>12.69771311719528</c:v>
                </c:pt>
                <c:pt idx="89">
                  <c:v>10.755877121686931</c:v>
                </c:pt>
                <c:pt idx="90">
                  <c:v>10.337793772351317</c:v>
                </c:pt>
                <c:pt idx="91">
                  <c:v>10.026456486851702</c:v>
                </c:pt>
                <c:pt idx="92">
                  <c:v>9.5630617546509562</c:v>
                </c:pt>
                <c:pt idx="93">
                  <c:v>8.1989508326734892</c:v>
                </c:pt>
                <c:pt idx="94">
                  <c:v>7.736433626510137</c:v>
                </c:pt>
                <c:pt idx="95">
                  <c:v>7.3599758981089423</c:v>
                </c:pt>
                <c:pt idx="96">
                  <c:v>3.8713401825554348</c:v>
                </c:pt>
                <c:pt idx="97">
                  <c:v>2.8946088196223307</c:v>
                </c:pt>
                <c:pt idx="98">
                  <c:v>-2.87050513905305</c:v>
                </c:pt>
                <c:pt idx="99">
                  <c:v>-3.3228242419217429</c:v>
                </c:pt>
                <c:pt idx="100">
                  <c:v>-4.1717351890023071</c:v>
                </c:pt>
                <c:pt idx="101">
                  <c:v>-4.6620461298531843</c:v>
                </c:pt>
                <c:pt idx="102">
                  <c:v>-5.0876005247342846</c:v>
                </c:pt>
                <c:pt idx="103">
                  <c:v>-5.5177094019021773</c:v>
                </c:pt>
                <c:pt idx="104">
                  <c:v>-5.9085468544697575</c:v>
                </c:pt>
                <c:pt idx="105">
                  <c:v>-8.8704373688988962</c:v>
                </c:pt>
                <c:pt idx="106">
                  <c:v>-12.806224503998971</c:v>
                </c:pt>
                <c:pt idx="107">
                  <c:v>-13.299242871115451</c:v>
                </c:pt>
                <c:pt idx="108">
                  <c:v>-14.96411366214384</c:v>
                </c:pt>
                <c:pt idx="109">
                  <c:v>-15.25726058089556</c:v>
                </c:pt>
                <c:pt idx="110">
                  <c:v>-15.552192495709898</c:v>
                </c:pt>
                <c:pt idx="111">
                  <c:v>-17.077043262820091</c:v>
                </c:pt>
                <c:pt idx="112">
                  <c:v>-17.286247774494417</c:v>
                </c:pt>
                <c:pt idx="113">
                  <c:v>-17.702205643761012</c:v>
                </c:pt>
              </c:numCache>
            </c:numRef>
          </c:xVal>
          <c:yVal>
            <c:numRef>
              <c:f>'Activity #2'!$N$7:$N$120</c:f>
              <c:numCache>
                <c:formatCode>0.00</c:formatCode>
                <c:ptCount val="114"/>
                <c:pt idx="0">
                  <c:v>4.0998250066427993</c:v>
                </c:pt>
                <c:pt idx="1">
                  <c:v>4.0432544189912178</c:v>
                </c:pt>
                <c:pt idx="2">
                  <c:v>3.6747827967308724</c:v>
                </c:pt>
                <c:pt idx="3">
                  <c:v>3.4340498542307762</c:v>
                </c:pt>
                <c:pt idx="4">
                  <c:v>3.3328187923600812</c:v>
                </c:pt>
                <c:pt idx="5">
                  <c:v>3.0850592874927454</c:v>
                </c:pt>
                <c:pt idx="6">
                  <c:v>2.7411726476433587</c:v>
                </c:pt>
                <c:pt idx="7">
                  <c:v>2.3782238931493849</c:v>
                </c:pt>
                <c:pt idx="8">
                  <c:v>2.3129026306101621</c:v>
                </c:pt>
                <c:pt idx="9">
                  <c:v>2.178464498306445</c:v>
                </c:pt>
                <c:pt idx="10">
                  <c:v>1.8098821390377378</c:v>
                </c:pt>
                <c:pt idx="11">
                  <c:v>1.6862748828615963</c:v>
                </c:pt>
                <c:pt idx="12">
                  <c:v>0.7357238030606702</c:v>
                </c:pt>
                <c:pt idx="13">
                  <c:v>0.53358866985947817</c:v>
                </c:pt>
                <c:pt idx="14">
                  <c:v>0.38921496560148844</c:v>
                </c:pt>
                <c:pt idx="15">
                  <c:v>-3.3633443413404726E-2</c:v>
                </c:pt>
                <c:pt idx="16">
                  <c:v>-0.34825106087138558</c:v>
                </c:pt>
                <c:pt idx="17">
                  <c:v>-0.39408213586116864</c:v>
                </c:pt>
                <c:pt idx="18">
                  <c:v>-0.57606462563325889</c:v>
                </c:pt>
                <c:pt idx="19">
                  <c:v>-0.8736627017264903</c:v>
                </c:pt>
                <c:pt idx="20">
                  <c:v>-0.88704388236832932</c:v>
                </c:pt>
                <c:pt idx="21">
                  <c:v>-1.014238831189497</c:v>
                </c:pt>
                <c:pt idx="22">
                  <c:v>-1.5149495948662377</c:v>
                </c:pt>
                <c:pt idx="23">
                  <c:v>-1.6950788620323503</c:v>
                </c:pt>
                <c:pt idx="24">
                  <c:v>-1.8648559035391215</c:v>
                </c:pt>
                <c:pt idx="25">
                  <c:v>-2.3029091012315703</c:v>
                </c:pt>
                <c:pt idx="26">
                  <c:v>-2.9339308075599209</c:v>
                </c:pt>
                <c:pt idx="27">
                  <c:v>-2.8851715560878377</c:v>
                </c:pt>
                <c:pt idx="28">
                  <c:v>-2.8900700367780723</c:v>
                </c:pt>
                <c:pt idx="29">
                  <c:v>-3.3918656652409758</c:v>
                </c:pt>
                <c:pt idx="30">
                  <c:v>-3.3478944922531642</c:v>
                </c:pt>
                <c:pt idx="31">
                  <c:v>-3.5422330689288755</c:v>
                </c:pt>
                <c:pt idx="32">
                  <c:v>-3.4909059983077988</c:v>
                </c:pt>
                <c:pt idx="33">
                  <c:v>-3.3932173672435511</c:v>
                </c:pt>
                <c:pt idx="34">
                  <c:v>-3.1773796336263613</c:v>
                </c:pt>
                <c:pt idx="35">
                  <c:v>-3.1684723765477085</c:v>
                </c:pt>
                <c:pt idx="36">
                  <c:v>-3.2451873590297051</c:v>
                </c:pt>
                <c:pt idx="37">
                  <c:v>-3.0443165839704052</c:v>
                </c:pt>
                <c:pt idx="38">
                  <c:v>-3.0674991178136191</c:v>
                </c:pt>
                <c:pt idx="39">
                  <c:v>-3.0414626817853874</c:v>
                </c:pt>
                <c:pt idx="40">
                  <c:v>-3.1171430155347042</c:v>
                </c:pt>
                <c:pt idx="41">
                  <c:v>-3.0639763814813485</c:v>
                </c:pt>
                <c:pt idx="42">
                  <c:v>-2.7182357800601715</c:v>
                </c:pt>
                <c:pt idx="43">
                  <c:v>-2.3196945037938508</c:v>
                </c:pt>
                <c:pt idx="44">
                  <c:v>-2.3155570379916339</c:v>
                </c:pt>
                <c:pt idx="45">
                  <c:v>-1.9996135217757707</c:v>
                </c:pt>
                <c:pt idx="46">
                  <c:v>-1.8729999045484655</c:v>
                </c:pt>
                <c:pt idx="47">
                  <c:v>-1.7955404650812272</c:v>
                </c:pt>
                <c:pt idx="48">
                  <c:v>-1.7363363055473611</c:v>
                </c:pt>
                <c:pt idx="49">
                  <c:v>-1.587320831174486</c:v>
                </c:pt>
                <c:pt idx="50">
                  <c:v>-1.3767583057090593</c:v>
                </c:pt>
                <c:pt idx="51">
                  <c:v>-1.2563767069352292</c:v>
                </c:pt>
                <c:pt idx="52">
                  <c:v>-1.1900435123806234</c:v>
                </c:pt>
                <c:pt idx="53">
                  <c:v>-0.83602409977738668</c:v>
                </c:pt>
                <c:pt idx="54">
                  <c:v>-0.52521910951511697</c:v>
                </c:pt>
                <c:pt idx="55">
                  <c:v>-0.48983285018026057</c:v>
                </c:pt>
                <c:pt idx="56">
                  <c:v>-0.47346259158685605</c:v>
                </c:pt>
                <c:pt idx="57">
                  <c:v>-0.19910427727813063</c:v>
                </c:pt>
                <c:pt idx="58">
                  <c:v>-2.018492907177824E-2</c:v>
                </c:pt>
                <c:pt idx="59">
                  <c:v>8.1218216382093422E-2</c:v>
                </c:pt>
                <c:pt idx="60">
                  <c:v>0.14278374383211559</c:v>
                </c:pt>
                <c:pt idx="61">
                  <c:v>0.35169733824248317</c:v>
                </c:pt>
                <c:pt idx="62">
                  <c:v>0.48270511901522839</c:v>
                </c:pt>
                <c:pt idx="63">
                  <c:v>0.91029302006321389</c:v>
                </c:pt>
                <c:pt idx="64">
                  <c:v>0.9675388003267158</c:v>
                </c:pt>
                <c:pt idx="65">
                  <c:v>1.0839461155201775</c:v>
                </c:pt>
                <c:pt idx="66">
                  <c:v>1.2028070405029967</c:v>
                </c:pt>
                <c:pt idx="67">
                  <c:v>1.2084259619553359</c:v>
                </c:pt>
                <c:pt idx="68">
                  <c:v>1.0176102710692256</c:v>
                </c:pt>
                <c:pt idx="69">
                  <c:v>0.97531840295975281</c:v>
                </c:pt>
                <c:pt idx="70">
                  <c:v>0.75533101787276036</c:v>
                </c:pt>
                <c:pt idx="71">
                  <c:v>0.38122787238521522</c:v>
                </c:pt>
                <c:pt idx="72">
                  <c:v>0.26290054936548068</c:v>
                </c:pt>
                <c:pt idx="73">
                  <c:v>0.3114700099294036</c:v>
                </c:pt>
                <c:pt idx="74">
                  <c:v>-4.8064527120706961E-2</c:v>
                </c:pt>
                <c:pt idx="75">
                  <c:v>-0.21630983658275812</c:v>
                </c:pt>
                <c:pt idx="76">
                  <c:v>-0.57606527909125849</c:v>
                </c:pt>
                <c:pt idx="77">
                  <c:v>-0.74138673756416962</c:v>
                </c:pt>
                <c:pt idx="78">
                  <c:v>-0.858947139854632</c:v>
                </c:pt>
                <c:pt idx="79">
                  <c:v>-1.0462618884560531</c:v>
                </c:pt>
                <c:pt idx="80">
                  <c:v>-1.0663726957652317</c:v>
                </c:pt>
                <c:pt idx="81">
                  <c:v>-1.1258825237811572</c:v>
                </c:pt>
                <c:pt idx="82">
                  <c:v>-1.0753401121246084</c:v>
                </c:pt>
                <c:pt idx="83">
                  <c:v>-1.4439339864167495</c:v>
                </c:pt>
                <c:pt idx="84">
                  <c:v>-1.1071402054480657</c:v>
                </c:pt>
                <c:pt idx="85">
                  <c:v>-1.0168787509879622</c:v>
                </c:pt>
                <c:pt idx="86">
                  <c:v>-0.98700623978979884</c:v>
                </c:pt>
                <c:pt idx="87">
                  <c:v>-0.54582461882998312</c:v>
                </c:pt>
                <c:pt idx="88">
                  <c:v>-0.50239814958390183</c:v>
                </c:pt>
                <c:pt idx="89">
                  <c:v>-0.16325687386918161</c:v>
                </c:pt>
                <c:pt idx="90">
                  <c:v>-2.0295220462674211E-2</c:v>
                </c:pt>
                <c:pt idx="91">
                  <c:v>6.06373044457943E-2</c:v>
                </c:pt>
                <c:pt idx="92">
                  <c:v>0.16071795236885744</c:v>
                </c:pt>
                <c:pt idx="93">
                  <c:v>0.41435814669633481</c:v>
                </c:pt>
                <c:pt idx="94">
                  <c:v>0.54911600289812867</c:v>
                </c:pt>
                <c:pt idx="95">
                  <c:v>0.6634786107214552</c:v>
                </c:pt>
                <c:pt idx="96">
                  <c:v>1.8071422303374607</c:v>
                </c:pt>
                <c:pt idx="97">
                  <c:v>1.9667406618631265</c:v>
                </c:pt>
                <c:pt idx="98">
                  <c:v>3.0271463710719582</c:v>
                </c:pt>
                <c:pt idx="99">
                  <c:v>3.1071506498125374</c:v>
                </c:pt>
                <c:pt idx="100">
                  <c:v>3.3158134826330472</c:v>
                </c:pt>
                <c:pt idx="101">
                  <c:v>3.5051335821930056</c:v>
                </c:pt>
                <c:pt idx="102">
                  <c:v>3.5797857737544869</c:v>
                </c:pt>
                <c:pt idx="103">
                  <c:v>3.7018536550050443</c:v>
                </c:pt>
                <c:pt idx="104">
                  <c:v>3.7430661853764744</c:v>
                </c:pt>
                <c:pt idx="105">
                  <c:v>4.3625213258723328</c:v>
                </c:pt>
                <c:pt idx="106">
                  <c:v>4.760991951459558</c:v>
                </c:pt>
                <c:pt idx="107">
                  <c:v>4.8863370936419122</c:v>
                </c:pt>
                <c:pt idx="108">
                  <c:v>5.110803220091694</c:v>
                </c:pt>
                <c:pt idx="109">
                  <c:v>5.0386296327388642</c:v>
                </c:pt>
                <c:pt idx="110">
                  <c:v>5.021202856512244</c:v>
                </c:pt>
                <c:pt idx="111">
                  <c:v>4.9776251926624626</c:v>
                </c:pt>
                <c:pt idx="112">
                  <c:v>4.9284697602850587</c:v>
                </c:pt>
                <c:pt idx="113">
                  <c:v>4.9089165922025657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064512"/>
        <c:axId val="190078976"/>
      </c:scatterChart>
      <c:valAx>
        <c:axId val="190064512"/>
        <c:scaling>
          <c:orientation val="minMax"/>
        </c:scaling>
        <c:delete val="0"/>
        <c:axPos val="b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Declination (Degrees)</a:t>
                </a:r>
              </a:p>
            </c:rich>
          </c:tx>
          <c:layout>
            <c:manualLayout>
              <c:xMode val="edge"/>
              <c:yMode val="edge"/>
              <c:x val="0.38431886621907063"/>
              <c:y val="0.94646322673477923"/>
            </c:manualLayout>
          </c:layout>
          <c:overlay val="0"/>
        </c:title>
        <c:numFmt formatCode="0.00" sourceLinked="1"/>
        <c:majorTickMark val="none"/>
        <c:minorTickMark val="none"/>
        <c:tickLblPos val="low"/>
        <c:txPr>
          <a:bodyPr rot="-60000000" vert="horz"/>
          <a:lstStyle/>
          <a:p>
            <a:pPr>
              <a:defRPr/>
            </a:pPr>
            <a:endParaRPr lang="en-US"/>
          </a:p>
        </c:txPr>
        <c:crossAx val="190078976"/>
        <c:crosses val="autoZero"/>
        <c:crossBetween val="midCat"/>
      </c:valAx>
      <c:valAx>
        <c:axId val="190078976"/>
        <c:scaling>
          <c:orientation val="minMax"/>
        </c:scaling>
        <c:delete val="0"/>
        <c:axPos val="l"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Hour</a:t>
                </a:r>
                <a:r>
                  <a:rPr lang="en-US" baseline="0"/>
                  <a:t> Angle</a:t>
                </a:r>
                <a:r>
                  <a:rPr lang="en-US"/>
                  <a:t> (Degrees)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low"/>
        <c:txPr>
          <a:bodyPr rot="-60000000" vert="horz"/>
          <a:lstStyle/>
          <a:p>
            <a:pPr>
              <a:defRPr/>
            </a:pPr>
            <a:endParaRPr lang="en-US"/>
          </a:p>
        </c:txPr>
        <c:crossAx val="190064512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'Activity #2'!$G$7:$G$120</c:f>
              <c:numCache>
                <c:formatCode>General</c:formatCode>
                <c:ptCount val="114"/>
                <c:pt idx="0">
                  <c:v>-318</c:v>
                </c:pt>
                <c:pt idx="1">
                  <c:v>-315</c:v>
                </c:pt>
                <c:pt idx="2">
                  <c:v>-297</c:v>
                </c:pt>
                <c:pt idx="3">
                  <c:v>-279</c:v>
                </c:pt>
                <c:pt idx="4">
                  <c:v>-272</c:v>
                </c:pt>
                <c:pt idx="5">
                  <c:v>-257</c:v>
                </c:pt>
                <c:pt idx="6">
                  <c:v>-233</c:v>
                </c:pt>
                <c:pt idx="7">
                  <c:v>-205</c:v>
                </c:pt>
                <c:pt idx="8">
                  <c:v>-200</c:v>
                </c:pt>
                <c:pt idx="9">
                  <c:v>-189</c:v>
                </c:pt>
                <c:pt idx="10">
                  <c:v>-159</c:v>
                </c:pt>
                <c:pt idx="11">
                  <c:v>-149</c:v>
                </c:pt>
                <c:pt idx="12">
                  <c:v>-66</c:v>
                </c:pt>
                <c:pt idx="13">
                  <c:v>-48</c:v>
                </c:pt>
                <c:pt idx="14">
                  <c:v>-35</c:v>
                </c:pt>
                <c:pt idx="15">
                  <c:v>3</c:v>
                </c:pt>
                <c:pt idx="16">
                  <c:v>31</c:v>
                </c:pt>
                <c:pt idx="17">
                  <c:v>35</c:v>
                </c:pt>
                <c:pt idx="18">
                  <c:v>51</c:v>
                </c:pt>
                <c:pt idx="19">
                  <c:v>77</c:v>
                </c:pt>
                <c:pt idx="20">
                  <c:v>78</c:v>
                </c:pt>
                <c:pt idx="21">
                  <c:v>89</c:v>
                </c:pt>
                <c:pt idx="22">
                  <c:v>132</c:v>
                </c:pt>
                <c:pt idx="23">
                  <c:v>147</c:v>
                </c:pt>
                <c:pt idx="24">
                  <c:v>161</c:v>
                </c:pt>
                <c:pt idx="25">
                  <c:v>195</c:v>
                </c:pt>
                <c:pt idx="26">
                  <c:v>242</c:v>
                </c:pt>
                <c:pt idx="27">
                  <c:v>234</c:v>
                </c:pt>
                <c:pt idx="28">
                  <c:v>233</c:v>
                </c:pt>
                <c:pt idx="29">
                  <c:v>253</c:v>
                </c:pt>
                <c:pt idx="30">
                  <c:v>248</c:v>
                </c:pt>
                <c:pt idx="31">
                  <c:v>254</c:v>
                </c:pt>
                <c:pt idx="32">
                  <c:v>249</c:v>
                </c:pt>
                <c:pt idx="33">
                  <c:v>240</c:v>
                </c:pt>
                <c:pt idx="34">
                  <c:v>218</c:v>
                </c:pt>
                <c:pt idx="35">
                  <c:v>216</c:v>
                </c:pt>
                <c:pt idx="36">
                  <c:v>220</c:v>
                </c:pt>
                <c:pt idx="37">
                  <c:v>205</c:v>
                </c:pt>
                <c:pt idx="38">
                  <c:v>205</c:v>
                </c:pt>
                <c:pt idx="39">
                  <c:v>202</c:v>
                </c:pt>
                <c:pt idx="40">
                  <c:v>203</c:v>
                </c:pt>
                <c:pt idx="41">
                  <c:v>198</c:v>
                </c:pt>
                <c:pt idx="42">
                  <c:v>168</c:v>
                </c:pt>
                <c:pt idx="43">
                  <c:v>137</c:v>
                </c:pt>
                <c:pt idx="44">
                  <c:v>136</c:v>
                </c:pt>
                <c:pt idx="45">
                  <c:v>115</c:v>
                </c:pt>
                <c:pt idx="46">
                  <c:v>107</c:v>
                </c:pt>
                <c:pt idx="47">
                  <c:v>102</c:v>
                </c:pt>
                <c:pt idx="48">
                  <c:v>98</c:v>
                </c:pt>
                <c:pt idx="49">
                  <c:v>89</c:v>
                </c:pt>
                <c:pt idx="50">
                  <c:v>75</c:v>
                </c:pt>
                <c:pt idx="51">
                  <c:v>68</c:v>
                </c:pt>
                <c:pt idx="52">
                  <c:v>64</c:v>
                </c:pt>
                <c:pt idx="53">
                  <c:v>44</c:v>
                </c:pt>
                <c:pt idx="54">
                  <c:v>27</c:v>
                </c:pt>
                <c:pt idx="55">
                  <c:v>25</c:v>
                </c:pt>
                <c:pt idx="56">
                  <c:v>24</c:v>
                </c:pt>
                <c:pt idx="57">
                  <c:v>10</c:v>
                </c:pt>
                <c:pt idx="58">
                  <c:v>1</c:v>
                </c:pt>
                <c:pt idx="59">
                  <c:v>-4</c:v>
                </c:pt>
                <c:pt idx="60">
                  <c:v>-7</c:v>
                </c:pt>
                <c:pt idx="61">
                  <c:v>-17</c:v>
                </c:pt>
                <c:pt idx="62">
                  <c:v>-23</c:v>
                </c:pt>
                <c:pt idx="63">
                  <c:v>-42</c:v>
                </c:pt>
                <c:pt idx="64">
                  <c:v>-43</c:v>
                </c:pt>
                <c:pt idx="65">
                  <c:v>-48</c:v>
                </c:pt>
                <c:pt idx="66">
                  <c:v>-53</c:v>
                </c:pt>
                <c:pt idx="67">
                  <c:v>-53</c:v>
                </c:pt>
                <c:pt idx="68">
                  <c:v>-44</c:v>
                </c:pt>
                <c:pt idx="69">
                  <c:v>-42</c:v>
                </c:pt>
                <c:pt idx="70">
                  <c:v>-32</c:v>
                </c:pt>
                <c:pt idx="71">
                  <c:v>-16</c:v>
                </c:pt>
                <c:pt idx="72">
                  <c:v>-11</c:v>
                </c:pt>
                <c:pt idx="73">
                  <c:v>-13</c:v>
                </c:pt>
                <c:pt idx="74">
                  <c:v>2</c:v>
                </c:pt>
                <c:pt idx="75">
                  <c:v>9</c:v>
                </c:pt>
                <c:pt idx="76">
                  <c:v>24</c:v>
                </c:pt>
                <c:pt idx="77">
                  <c:v>31</c:v>
                </c:pt>
                <c:pt idx="78">
                  <c:v>36</c:v>
                </c:pt>
                <c:pt idx="79">
                  <c:v>44</c:v>
                </c:pt>
                <c:pt idx="80">
                  <c:v>45</c:v>
                </c:pt>
                <c:pt idx="81">
                  <c:v>48</c:v>
                </c:pt>
                <c:pt idx="82">
                  <c:v>46</c:v>
                </c:pt>
                <c:pt idx="83">
                  <c:v>64</c:v>
                </c:pt>
                <c:pt idx="84">
                  <c:v>51</c:v>
                </c:pt>
                <c:pt idx="85">
                  <c:v>47</c:v>
                </c:pt>
                <c:pt idx="86">
                  <c:v>46</c:v>
                </c:pt>
                <c:pt idx="87">
                  <c:v>26</c:v>
                </c:pt>
                <c:pt idx="88">
                  <c:v>24</c:v>
                </c:pt>
                <c:pt idx="89">
                  <c:v>8</c:v>
                </c:pt>
                <c:pt idx="90">
                  <c:v>1</c:v>
                </c:pt>
                <c:pt idx="91">
                  <c:v>-3</c:v>
                </c:pt>
                <c:pt idx="92">
                  <c:v>-8</c:v>
                </c:pt>
                <c:pt idx="93">
                  <c:v>-21</c:v>
                </c:pt>
                <c:pt idx="94">
                  <c:v>-28</c:v>
                </c:pt>
                <c:pt idx="95">
                  <c:v>-34</c:v>
                </c:pt>
                <c:pt idx="96">
                  <c:v>-97</c:v>
                </c:pt>
                <c:pt idx="97">
                  <c:v>-107</c:v>
                </c:pt>
                <c:pt idx="98">
                  <c:v>-179</c:v>
                </c:pt>
                <c:pt idx="99">
                  <c:v>-185</c:v>
                </c:pt>
                <c:pt idx="100">
                  <c:v>-200</c:v>
                </c:pt>
                <c:pt idx="101">
                  <c:v>-213</c:v>
                </c:pt>
                <c:pt idx="102">
                  <c:v>-219</c:v>
                </c:pt>
                <c:pt idx="103">
                  <c:v>-228</c:v>
                </c:pt>
                <c:pt idx="104">
                  <c:v>-232</c:v>
                </c:pt>
                <c:pt idx="105">
                  <c:v>-284</c:v>
                </c:pt>
                <c:pt idx="106">
                  <c:v>-333</c:v>
                </c:pt>
                <c:pt idx="107">
                  <c:v>-345</c:v>
                </c:pt>
                <c:pt idx="108">
                  <c:v>-373</c:v>
                </c:pt>
                <c:pt idx="109">
                  <c:v>-370</c:v>
                </c:pt>
                <c:pt idx="110">
                  <c:v>-371</c:v>
                </c:pt>
                <c:pt idx="111">
                  <c:v>-380</c:v>
                </c:pt>
                <c:pt idx="112">
                  <c:v>-378</c:v>
                </c:pt>
                <c:pt idx="113">
                  <c:v>-380</c:v>
                </c:pt>
              </c:numCache>
            </c:numRef>
          </c:xVal>
          <c:yVal>
            <c:numRef>
              <c:f>'Activity #2'!$H$7:$H$120</c:f>
              <c:numCache>
                <c:formatCode>General</c:formatCode>
                <c:ptCount val="114"/>
                <c:pt idx="0">
                  <c:v>3960</c:v>
                </c:pt>
                <c:pt idx="1">
                  <c:v>3990</c:v>
                </c:pt>
                <c:pt idx="2">
                  <c:v>4246</c:v>
                </c:pt>
                <c:pt idx="3">
                  <c:v>4282</c:v>
                </c:pt>
                <c:pt idx="4">
                  <c:v>4314</c:v>
                </c:pt>
                <c:pt idx="5">
                  <c:v>4463</c:v>
                </c:pt>
                <c:pt idx="6">
                  <c:v>4612</c:v>
                </c:pt>
                <c:pt idx="7">
                  <c:v>4717</c:v>
                </c:pt>
                <c:pt idx="8">
                  <c:v>4741</c:v>
                </c:pt>
                <c:pt idx="9">
                  <c:v>4766</c:v>
                </c:pt>
                <c:pt idx="10">
                  <c:v>4862</c:v>
                </c:pt>
                <c:pt idx="11">
                  <c:v>4907</c:v>
                </c:pt>
                <c:pt idx="12">
                  <c:v>5025</c:v>
                </c:pt>
                <c:pt idx="13">
                  <c:v>5047</c:v>
                </c:pt>
                <c:pt idx="14">
                  <c:v>5044</c:v>
                </c:pt>
                <c:pt idx="15">
                  <c:v>4979</c:v>
                </c:pt>
                <c:pt idx="16">
                  <c:v>4963</c:v>
                </c:pt>
                <c:pt idx="17">
                  <c:v>4945</c:v>
                </c:pt>
                <c:pt idx="18">
                  <c:v>4920</c:v>
                </c:pt>
                <c:pt idx="19">
                  <c:v>4885</c:v>
                </c:pt>
                <c:pt idx="20">
                  <c:v>4867</c:v>
                </c:pt>
                <c:pt idx="21">
                  <c:v>4851</c:v>
                </c:pt>
                <c:pt idx="22">
                  <c:v>4797</c:v>
                </c:pt>
                <c:pt idx="23">
                  <c:v>4761</c:v>
                </c:pt>
                <c:pt idx="24">
                  <c:v>4727</c:v>
                </c:pt>
                <c:pt idx="25">
                  <c:v>4581</c:v>
                </c:pt>
                <c:pt idx="26">
                  <c:v>4389</c:v>
                </c:pt>
                <c:pt idx="27">
                  <c:v>4266</c:v>
                </c:pt>
                <c:pt idx="28">
                  <c:v>4223</c:v>
                </c:pt>
                <c:pt idx="29">
                  <c:v>3690</c:v>
                </c:pt>
                <c:pt idx="30">
                  <c:v>3644</c:v>
                </c:pt>
                <c:pt idx="31">
                  <c:v>3435</c:v>
                </c:pt>
                <c:pt idx="32">
                  <c:v>3401</c:v>
                </c:pt>
                <c:pt idx="33">
                  <c:v>3347</c:v>
                </c:pt>
                <c:pt idx="34">
                  <c:v>3157</c:v>
                </c:pt>
                <c:pt idx="35">
                  <c:v>3118</c:v>
                </c:pt>
                <c:pt idx="36">
                  <c:v>3085</c:v>
                </c:pt>
                <c:pt idx="37">
                  <c:v>3043</c:v>
                </c:pt>
                <c:pt idx="38">
                  <c:v>2998</c:v>
                </c:pt>
                <c:pt idx="39">
                  <c:v>2961</c:v>
                </c:pt>
                <c:pt idx="40">
                  <c:v>2847</c:v>
                </c:pt>
                <c:pt idx="41">
                  <c:v>2802</c:v>
                </c:pt>
                <c:pt idx="42">
                  <c:v>2549</c:v>
                </c:pt>
                <c:pt idx="43">
                  <c:v>2302</c:v>
                </c:pt>
                <c:pt idx="44">
                  <c:v>2273</c:v>
                </c:pt>
                <c:pt idx="45">
                  <c:v>2162</c:v>
                </c:pt>
                <c:pt idx="46">
                  <c:v>2127</c:v>
                </c:pt>
                <c:pt idx="47">
                  <c:v>2098</c:v>
                </c:pt>
                <c:pt idx="48">
                  <c:v>2065</c:v>
                </c:pt>
                <c:pt idx="49">
                  <c:v>2031</c:v>
                </c:pt>
                <c:pt idx="50">
                  <c:v>1888</c:v>
                </c:pt>
                <c:pt idx="51">
                  <c:v>1856</c:v>
                </c:pt>
                <c:pt idx="52">
                  <c:v>1825</c:v>
                </c:pt>
                <c:pt idx="53">
                  <c:v>1721</c:v>
                </c:pt>
                <c:pt idx="54">
                  <c:v>1611</c:v>
                </c:pt>
                <c:pt idx="55">
                  <c:v>1578</c:v>
                </c:pt>
                <c:pt idx="56">
                  <c:v>1547</c:v>
                </c:pt>
                <c:pt idx="57">
                  <c:v>1505</c:v>
                </c:pt>
                <c:pt idx="58">
                  <c:v>1444</c:v>
                </c:pt>
                <c:pt idx="59">
                  <c:v>1418</c:v>
                </c:pt>
                <c:pt idx="60">
                  <c:v>1398</c:v>
                </c:pt>
                <c:pt idx="61">
                  <c:v>1337</c:v>
                </c:pt>
                <c:pt idx="62">
                  <c:v>1276</c:v>
                </c:pt>
                <c:pt idx="63">
                  <c:v>1144</c:v>
                </c:pt>
                <c:pt idx="64">
                  <c:v>994</c:v>
                </c:pt>
                <c:pt idx="65">
                  <c:v>981</c:v>
                </c:pt>
                <c:pt idx="66">
                  <c:v>963</c:v>
                </c:pt>
                <c:pt idx="67">
                  <c:v>945</c:v>
                </c:pt>
                <c:pt idx="68">
                  <c:v>888</c:v>
                </c:pt>
                <c:pt idx="69">
                  <c:v>872</c:v>
                </c:pt>
                <c:pt idx="70">
                  <c:v>808</c:v>
                </c:pt>
                <c:pt idx="71">
                  <c:v>770</c:v>
                </c:pt>
                <c:pt idx="72">
                  <c:v>758</c:v>
                </c:pt>
                <c:pt idx="73">
                  <c:v>749</c:v>
                </c:pt>
                <c:pt idx="74">
                  <c:v>737</c:v>
                </c:pt>
                <c:pt idx="75">
                  <c:v>737</c:v>
                </c:pt>
                <c:pt idx="76">
                  <c:v>744</c:v>
                </c:pt>
                <c:pt idx="77">
                  <c:v>759</c:v>
                </c:pt>
                <c:pt idx="78">
                  <c:v>769</c:v>
                </c:pt>
                <c:pt idx="79">
                  <c:v>784</c:v>
                </c:pt>
                <c:pt idx="80">
                  <c:v>797</c:v>
                </c:pt>
                <c:pt idx="81">
                  <c:v>836</c:v>
                </c:pt>
                <c:pt idx="82">
                  <c:v>848</c:v>
                </c:pt>
                <c:pt idx="83">
                  <c:v>989</c:v>
                </c:pt>
                <c:pt idx="84">
                  <c:v>1139</c:v>
                </c:pt>
                <c:pt idx="85">
                  <c:v>1152</c:v>
                </c:pt>
                <c:pt idx="86">
                  <c:v>1186</c:v>
                </c:pt>
                <c:pt idx="87">
                  <c:v>1275</c:v>
                </c:pt>
                <c:pt idx="88">
                  <c:v>1287</c:v>
                </c:pt>
                <c:pt idx="89">
                  <c:v>1396</c:v>
                </c:pt>
                <c:pt idx="90">
                  <c:v>1420</c:v>
                </c:pt>
                <c:pt idx="91">
                  <c:v>1438</c:v>
                </c:pt>
                <c:pt idx="92">
                  <c:v>1465</c:v>
                </c:pt>
                <c:pt idx="93">
                  <c:v>1546</c:v>
                </c:pt>
                <c:pt idx="94">
                  <c:v>1574</c:v>
                </c:pt>
                <c:pt idx="95">
                  <c:v>1597</c:v>
                </c:pt>
                <c:pt idx="96">
                  <c:v>1820</c:v>
                </c:pt>
                <c:pt idx="97">
                  <c:v>1886</c:v>
                </c:pt>
                <c:pt idx="98">
                  <c:v>2315</c:v>
                </c:pt>
                <c:pt idx="99">
                  <c:v>2352</c:v>
                </c:pt>
                <c:pt idx="100">
                  <c:v>2423</c:v>
                </c:pt>
                <c:pt idx="101">
                  <c:v>2465</c:v>
                </c:pt>
                <c:pt idx="102">
                  <c:v>2502</c:v>
                </c:pt>
                <c:pt idx="103">
                  <c:v>2540</c:v>
                </c:pt>
                <c:pt idx="104">
                  <c:v>2575</c:v>
                </c:pt>
                <c:pt idx="105">
                  <c:v>2858</c:v>
                </c:pt>
                <c:pt idx="106">
                  <c:v>3291</c:v>
                </c:pt>
                <c:pt idx="107">
                  <c:v>3351</c:v>
                </c:pt>
                <c:pt idx="108">
                  <c:v>3564</c:v>
                </c:pt>
                <c:pt idx="109">
                  <c:v>3603</c:v>
                </c:pt>
                <c:pt idx="110">
                  <c:v>3643</c:v>
                </c:pt>
                <c:pt idx="111">
                  <c:v>3860</c:v>
                </c:pt>
                <c:pt idx="112">
                  <c:v>3891</c:v>
                </c:pt>
                <c:pt idx="113">
                  <c:v>3954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095360"/>
        <c:axId val="190096896"/>
      </c:scatterChart>
      <c:valAx>
        <c:axId val="190095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0096896"/>
        <c:crosses val="autoZero"/>
        <c:crossBetween val="midCat"/>
      </c:valAx>
      <c:valAx>
        <c:axId val="190096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00953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My Equation of Time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953727416692608"/>
          <c:y val="8.1808650188446658E-2"/>
          <c:w val="0.81011214983896673"/>
          <c:h val="0.84319824907261587"/>
        </c:manualLayout>
      </c:layout>
      <c:scatterChart>
        <c:scatterStyle val="lineMarker"/>
        <c:varyColors val="0"/>
        <c:ser>
          <c:idx val="2"/>
          <c:order val="0"/>
          <c:spPr>
            <a:ln w="28575">
              <a:noFill/>
            </a:ln>
          </c:spPr>
          <c:marker>
            <c:symbol val="diamond"/>
            <c:size val="7"/>
          </c:marker>
          <c:xVal>
            <c:numRef>
              <c:f>'Activity #3'!$B$2:$B$120</c:f>
              <c:numCache>
                <c:formatCode>General</c:formatCode>
                <c:ptCount val="119"/>
                <c:pt idx="0">
                  <c:v>317</c:v>
                </c:pt>
                <c:pt idx="1">
                  <c:v>318</c:v>
                </c:pt>
                <c:pt idx="2">
                  <c:v>324</c:v>
                </c:pt>
                <c:pt idx="3">
                  <c:v>325</c:v>
                </c:pt>
                <c:pt idx="4">
                  <c:v>326</c:v>
                </c:pt>
                <c:pt idx="5">
                  <c:v>330</c:v>
                </c:pt>
                <c:pt idx="6">
                  <c:v>335</c:v>
                </c:pt>
                <c:pt idx="7">
                  <c:v>338</c:v>
                </c:pt>
                <c:pt idx="8">
                  <c:v>339</c:v>
                </c:pt>
                <c:pt idx="9">
                  <c:v>340</c:v>
                </c:pt>
                <c:pt idx="10">
                  <c:v>344</c:v>
                </c:pt>
                <c:pt idx="11">
                  <c:v>346</c:v>
                </c:pt>
                <c:pt idx="12">
                  <c:v>352</c:v>
                </c:pt>
                <c:pt idx="13">
                  <c:v>353</c:v>
                </c:pt>
                <c:pt idx="14">
                  <c:v>356</c:v>
                </c:pt>
                <c:pt idx="15">
                  <c:v>359</c:v>
                </c:pt>
                <c:pt idx="16">
                  <c:v>361</c:v>
                </c:pt>
                <c:pt idx="17">
                  <c:v>362</c:v>
                </c:pt>
                <c:pt idx="18">
                  <c:v>364</c:v>
                </c:pt>
                <c:pt idx="19">
                  <c:v>365</c:v>
                </c:pt>
                <c:pt idx="20">
                  <c:v>366</c:v>
                </c:pt>
                <c:pt idx="21">
                  <c:v>1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13</c:v>
                </c:pt>
                <c:pt idx="26">
                  <c:v>18</c:v>
                </c:pt>
                <c:pt idx="27">
                  <c:v>21</c:v>
                </c:pt>
                <c:pt idx="28">
                  <c:v>22</c:v>
                </c:pt>
                <c:pt idx="29">
                  <c:v>35</c:v>
                </c:pt>
                <c:pt idx="30">
                  <c:v>36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56</c:v>
                </c:pt>
                <c:pt idx="41">
                  <c:v>57</c:v>
                </c:pt>
                <c:pt idx="42">
                  <c:v>64</c:v>
                </c:pt>
                <c:pt idx="43">
                  <c:v>71</c:v>
                </c:pt>
                <c:pt idx="44">
                  <c:v>72</c:v>
                </c:pt>
                <c:pt idx="45">
                  <c:v>76</c:v>
                </c:pt>
                <c:pt idx="46">
                  <c:v>77</c:v>
                </c:pt>
                <c:pt idx="47">
                  <c:v>78</c:v>
                </c:pt>
                <c:pt idx="48">
                  <c:v>79</c:v>
                </c:pt>
                <c:pt idx="49">
                  <c:v>80</c:v>
                </c:pt>
                <c:pt idx="50">
                  <c:v>86</c:v>
                </c:pt>
                <c:pt idx="51">
                  <c:v>87</c:v>
                </c:pt>
                <c:pt idx="52">
                  <c:v>88</c:v>
                </c:pt>
                <c:pt idx="53">
                  <c:v>92</c:v>
                </c:pt>
                <c:pt idx="54">
                  <c:v>96</c:v>
                </c:pt>
                <c:pt idx="55">
                  <c:v>98</c:v>
                </c:pt>
                <c:pt idx="56">
                  <c:v>99</c:v>
                </c:pt>
                <c:pt idx="57">
                  <c:v>101</c:v>
                </c:pt>
                <c:pt idx="58">
                  <c:v>104</c:v>
                </c:pt>
                <c:pt idx="59">
                  <c:v>105</c:v>
                </c:pt>
                <c:pt idx="60">
                  <c:v>106</c:v>
                </c:pt>
                <c:pt idx="61">
                  <c:v>110</c:v>
                </c:pt>
                <c:pt idx="62">
                  <c:v>114</c:v>
                </c:pt>
                <c:pt idx="63">
                  <c:v>120</c:v>
                </c:pt>
                <c:pt idx="64">
                  <c:v>131</c:v>
                </c:pt>
                <c:pt idx="65">
                  <c:v>132</c:v>
                </c:pt>
                <c:pt idx="66">
                  <c:v>133</c:v>
                </c:pt>
                <c:pt idx="67">
                  <c:v>134</c:v>
                </c:pt>
                <c:pt idx="68">
                  <c:v>140</c:v>
                </c:pt>
                <c:pt idx="69">
                  <c:v>141</c:v>
                </c:pt>
                <c:pt idx="70">
                  <c:v>150</c:v>
                </c:pt>
                <c:pt idx="71">
                  <c:v>157</c:v>
                </c:pt>
                <c:pt idx="72">
                  <c:v>159</c:v>
                </c:pt>
                <c:pt idx="73">
                  <c:v>161</c:v>
                </c:pt>
                <c:pt idx="74">
                  <c:v>162</c:v>
                </c:pt>
                <c:pt idx="75">
                  <c:v>163</c:v>
                </c:pt>
                <c:pt idx="76">
                  <c:v>168</c:v>
                </c:pt>
                <c:pt idx="77">
                  <c:v>171</c:v>
                </c:pt>
                <c:pt idx="78">
                  <c:v>178</c:v>
                </c:pt>
                <c:pt idx="79">
                  <c:v>182</c:v>
                </c:pt>
                <c:pt idx="80">
                  <c:v>185</c:v>
                </c:pt>
                <c:pt idx="81">
                  <c:v>189</c:v>
                </c:pt>
                <c:pt idx="82">
                  <c:v>190</c:v>
                </c:pt>
                <c:pt idx="83">
                  <c:v>196</c:v>
                </c:pt>
                <c:pt idx="84">
                  <c:v>197</c:v>
                </c:pt>
                <c:pt idx="85">
                  <c:v>211</c:v>
                </c:pt>
                <c:pt idx="86">
                  <c:v>222</c:v>
                </c:pt>
                <c:pt idx="87">
                  <c:v>223</c:v>
                </c:pt>
                <c:pt idx="88">
                  <c:v>225</c:v>
                </c:pt>
                <c:pt idx="89">
                  <c:v>230</c:v>
                </c:pt>
                <c:pt idx="90">
                  <c:v>231</c:v>
                </c:pt>
                <c:pt idx="91">
                  <c:v>237</c:v>
                </c:pt>
                <c:pt idx="92">
                  <c:v>238</c:v>
                </c:pt>
                <c:pt idx="93">
                  <c:v>239</c:v>
                </c:pt>
                <c:pt idx="94">
                  <c:v>240</c:v>
                </c:pt>
                <c:pt idx="95">
                  <c:v>244</c:v>
                </c:pt>
                <c:pt idx="96">
                  <c:v>245</c:v>
                </c:pt>
                <c:pt idx="97">
                  <c:v>246</c:v>
                </c:pt>
                <c:pt idx="98">
                  <c:v>255</c:v>
                </c:pt>
                <c:pt idx="99">
                  <c:v>258</c:v>
                </c:pt>
                <c:pt idx="100">
                  <c:v>273</c:v>
                </c:pt>
                <c:pt idx="101">
                  <c:v>274</c:v>
                </c:pt>
                <c:pt idx="102">
                  <c:v>277</c:v>
                </c:pt>
                <c:pt idx="103">
                  <c:v>278</c:v>
                </c:pt>
                <c:pt idx="104">
                  <c:v>279</c:v>
                </c:pt>
                <c:pt idx="105">
                  <c:v>280</c:v>
                </c:pt>
                <c:pt idx="106">
                  <c:v>281</c:v>
                </c:pt>
                <c:pt idx="107">
                  <c:v>289</c:v>
                </c:pt>
                <c:pt idx="108">
                  <c:v>300</c:v>
                </c:pt>
                <c:pt idx="109">
                  <c:v>302</c:v>
                </c:pt>
                <c:pt idx="110">
                  <c:v>307</c:v>
                </c:pt>
                <c:pt idx="111">
                  <c:v>308</c:v>
                </c:pt>
                <c:pt idx="112">
                  <c:v>309</c:v>
                </c:pt>
                <c:pt idx="113">
                  <c:v>316</c:v>
                </c:pt>
              </c:numCache>
            </c:numRef>
          </c:xVal>
          <c:yVal>
            <c:numRef>
              <c:f>'Activity #3'!$E$2:$E$120</c:f>
              <c:numCache>
                <c:formatCode>0.00</c:formatCode>
                <c:ptCount val="119"/>
                <c:pt idx="0">
                  <c:v>16.399300026571197</c:v>
                </c:pt>
                <c:pt idx="1">
                  <c:v>16.173017675964871</c:v>
                </c:pt>
                <c:pt idx="2">
                  <c:v>14.69913118692349</c:v>
                </c:pt>
                <c:pt idx="3">
                  <c:v>13.736199416923105</c:v>
                </c:pt>
                <c:pt idx="4">
                  <c:v>13.331275169440325</c:v>
                </c:pt>
                <c:pt idx="5">
                  <c:v>12.340237149970982</c:v>
                </c:pt>
                <c:pt idx="6">
                  <c:v>10.964690590573435</c:v>
                </c:pt>
                <c:pt idx="7">
                  <c:v>9.5128955725975395</c:v>
                </c:pt>
                <c:pt idx="8">
                  <c:v>9.2516105224406484</c:v>
                </c:pt>
                <c:pt idx="9">
                  <c:v>8.7138579932257798</c:v>
                </c:pt>
                <c:pt idx="10">
                  <c:v>7.2395285561509501</c:v>
                </c:pt>
                <c:pt idx="11">
                  <c:v>6.7450995314463853</c:v>
                </c:pt>
                <c:pt idx="12">
                  <c:v>2.9428952122426808</c:v>
                </c:pt>
                <c:pt idx="13">
                  <c:v>2.1343546794379127</c:v>
                </c:pt>
                <c:pt idx="14">
                  <c:v>1.5568598624059538</c:v>
                </c:pt>
                <c:pt idx="15">
                  <c:v>-0.1345337736536189</c:v>
                </c:pt>
                <c:pt idx="16">
                  <c:v>-1.3930042434855423</c:v>
                </c:pt>
                <c:pt idx="17">
                  <c:v>-1.5763285434446745</c:v>
                </c:pt>
                <c:pt idx="18">
                  <c:v>-2.3042585025330355</c:v>
                </c:pt>
                <c:pt idx="19">
                  <c:v>-3.4946508069059612</c:v>
                </c:pt>
                <c:pt idx="20">
                  <c:v>-3.5481755294733173</c:v>
                </c:pt>
                <c:pt idx="21">
                  <c:v>-4.0569553247579879</c:v>
                </c:pt>
                <c:pt idx="22">
                  <c:v>-6.0597983794649508</c:v>
                </c:pt>
                <c:pt idx="23">
                  <c:v>-6.780315448129401</c:v>
                </c:pt>
                <c:pt idx="24">
                  <c:v>-7.4594236141564858</c:v>
                </c:pt>
                <c:pt idx="25">
                  <c:v>-9.2116364049262813</c:v>
                </c:pt>
                <c:pt idx="26">
                  <c:v>-11.735723230239683</c:v>
                </c:pt>
                <c:pt idx="27">
                  <c:v>-11.540686224351351</c:v>
                </c:pt>
                <c:pt idx="28">
                  <c:v>-11.560280147112289</c:v>
                </c:pt>
                <c:pt idx="29">
                  <c:v>-13.567462660963903</c:v>
                </c:pt>
                <c:pt idx="30">
                  <c:v>-13.391577969012657</c:v>
                </c:pt>
                <c:pt idx="31">
                  <c:v>-14.168932275715502</c:v>
                </c:pt>
                <c:pt idx="32">
                  <c:v>-13.963623993231197</c:v>
                </c:pt>
                <c:pt idx="33">
                  <c:v>-13.572869468974204</c:v>
                </c:pt>
                <c:pt idx="34">
                  <c:v>-12.709518534505445</c:v>
                </c:pt>
                <c:pt idx="35">
                  <c:v>-12.673889506190834</c:v>
                </c:pt>
                <c:pt idx="36">
                  <c:v>-12.98074943611882</c:v>
                </c:pt>
                <c:pt idx="37">
                  <c:v>-12.177266335881621</c:v>
                </c:pt>
                <c:pt idx="38">
                  <c:v>-12.269996471254476</c:v>
                </c:pt>
                <c:pt idx="39">
                  <c:v>-12.165850727141549</c:v>
                </c:pt>
                <c:pt idx="40">
                  <c:v>-12.468572062138817</c:v>
                </c:pt>
                <c:pt idx="41">
                  <c:v>-12.255905525925394</c:v>
                </c:pt>
                <c:pt idx="42">
                  <c:v>-10.872943120240686</c:v>
                </c:pt>
                <c:pt idx="43">
                  <c:v>-9.2787780151754031</c:v>
                </c:pt>
                <c:pt idx="44">
                  <c:v>-9.2622281519665357</c:v>
                </c:pt>
                <c:pt idx="45">
                  <c:v>-7.9984540871030827</c:v>
                </c:pt>
                <c:pt idx="46">
                  <c:v>-7.4919996181938622</c:v>
                </c:pt>
                <c:pt idx="47">
                  <c:v>-7.1821618603249089</c:v>
                </c:pt>
                <c:pt idx="48">
                  <c:v>-6.9453452221894443</c:v>
                </c:pt>
                <c:pt idx="49">
                  <c:v>-6.3492833246979439</c:v>
                </c:pt>
                <c:pt idx="50">
                  <c:v>-5.5070332228362373</c:v>
                </c:pt>
                <c:pt idx="51">
                  <c:v>-5.0255068277409167</c:v>
                </c:pt>
                <c:pt idx="52">
                  <c:v>-4.7601740495224938</c:v>
                </c:pt>
                <c:pt idx="53">
                  <c:v>-3.3440963991095467</c:v>
                </c:pt>
                <c:pt idx="54">
                  <c:v>-2.1008764380604679</c:v>
                </c:pt>
                <c:pt idx="55">
                  <c:v>-1.9593314007210423</c:v>
                </c:pt>
                <c:pt idx="56">
                  <c:v>-1.8938503663474242</c:v>
                </c:pt>
                <c:pt idx="57">
                  <c:v>-0.79641710911252261</c:v>
                </c:pt>
                <c:pt idx="58">
                  <c:v>-8.0739716287112948E-2</c:v>
                </c:pt>
                <c:pt idx="59">
                  <c:v>0.32487286552837369</c:v>
                </c:pt>
                <c:pt idx="60">
                  <c:v>0.57113497532846236</c:v>
                </c:pt>
                <c:pt idx="61">
                  <c:v>1.4067893529699327</c:v>
                </c:pt>
                <c:pt idx="62">
                  <c:v>1.9308204760609136</c:v>
                </c:pt>
                <c:pt idx="63">
                  <c:v>3.6411720802528555</c:v>
                </c:pt>
                <c:pt idx="64">
                  <c:v>3.8701552013068632</c:v>
                </c:pt>
                <c:pt idx="65">
                  <c:v>4.33578446208071</c:v>
                </c:pt>
                <c:pt idx="66">
                  <c:v>4.8112281620119868</c:v>
                </c:pt>
                <c:pt idx="67">
                  <c:v>4.8337038478213437</c:v>
                </c:pt>
                <c:pt idx="68">
                  <c:v>4.0704410842769025</c:v>
                </c:pt>
                <c:pt idx="69">
                  <c:v>3.9012736118390112</c:v>
                </c:pt>
                <c:pt idx="70">
                  <c:v>3.0213240714910414</c:v>
                </c:pt>
                <c:pt idx="71">
                  <c:v>1.5249114895408609</c:v>
                </c:pt>
                <c:pt idx="72">
                  <c:v>1.0516021974619227</c:v>
                </c:pt>
                <c:pt idx="73">
                  <c:v>1.2458800397176144</c:v>
                </c:pt>
                <c:pt idx="74">
                  <c:v>-0.19225810848282784</c:v>
                </c:pt>
                <c:pt idx="75">
                  <c:v>-0.8652393463310325</c:v>
                </c:pt>
                <c:pt idx="76">
                  <c:v>-2.3042611163650339</c:v>
                </c:pt>
                <c:pt idx="77">
                  <c:v>-2.9655469502566785</c:v>
                </c:pt>
                <c:pt idx="78">
                  <c:v>-3.435788559418528</c:v>
                </c:pt>
                <c:pt idx="79">
                  <c:v>-4.1850475538242122</c:v>
                </c:pt>
                <c:pt idx="80">
                  <c:v>-4.265490783060927</c:v>
                </c:pt>
                <c:pt idx="81">
                  <c:v>-4.5035300951246287</c:v>
                </c:pt>
                <c:pt idx="82">
                  <c:v>-4.3013604484984338</c:v>
                </c:pt>
                <c:pt idx="83">
                  <c:v>-5.7757359456669981</c:v>
                </c:pt>
                <c:pt idx="84">
                  <c:v>-4.4285608217922627</c:v>
                </c:pt>
                <c:pt idx="85">
                  <c:v>-4.0675150039518488</c:v>
                </c:pt>
                <c:pt idx="86">
                  <c:v>-3.9480249591591954</c:v>
                </c:pt>
                <c:pt idx="87">
                  <c:v>-2.1832984753199325</c:v>
                </c:pt>
                <c:pt idx="88">
                  <c:v>-2.0095925983356073</c:v>
                </c:pt>
                <c:pt idx="89">
                  <c:v>-0.65302749547672645</c:v>
                </c:pt>
                <c:pt idx="90">
                  <c:v>-8.1180881850696843E-2</c:v>
                </c:pt>
                <c:pt idx="91">
                  <c:v>0.2425492177831772</c:v>
                </c:pt>
                <c:pt idx="92">
                  <c:v>0.64287180947542977</c:v>
                </c:pt>
                <c:pt idx="93">
                  <c:v>1.6574325867853392</c:v>
                </c:pt>
                <c:pt idx="94">
                  <c:v>2.1964640115925147</c:v>
                </c:pt>
                <c:pt idx="95">
                  <c:v>2.6539144428858208</c:v>
                </c:pt>
                <c:pt idx="96">
                  <c:v>7.2285689213498427</c:v>
                </c:pt>
                <c:pt idx="97">
                  <c:v>7.8669626474525058</c:v>
                </c:pt>
                <c:pt idx="98">
                  <c:v>12.108585484287833</c:v>
                </c:pt>
                <c:pt idx="99">
                  <c:v>12.42860259925015</c:v>
                </c:pt>
                <c:pt idx="100">
                  <c:v>13.263253930532189</c:v>
                </c:pt>
                <c:pt idx="101">
                  <c:v>14.020534328772023</c:v>
                </c:pt>
                <c:pt idx="102">
                  <c:v>14.319143095017948</c:v>
                </c:pt>
                <c:pt idx="103">
                  <c:v>14.807414620020177</c:v>
                </c:pt>
                <c:pt idx="104">
                  <c:v>14.972264741505898</c:v>
                </c:pt>
                <c:pt idx="105">
                  <c:v>17.450085303489331</c:v>
                </c:pt>
                <c:pt idx="106">
                  <c:v>19.043967805838232</c:v>
                </c:pt>
                <c:pt idx="107">
                  <c:v>19.545348374567649</c:v>
                </c:pt>
                <c:pt idx="108">
                  <c:v>20.443212880366776</c:v>
                </c:pt>
                <c:pt idx="109">
                  <c:v>20.154518530955457</c:v>
                </c:pt>
                <c:pt idx="110">
                  <c:v>20.084811426048976</c:v>
                </c:pt>
                <c:pt idx="111">
                  <c:v>19.91050077064985</c:v>
                </c:pt>
                <c:pt idx="112">
                  <c:v>19.713879041140235</c:v>
                </c:pt>
                <c:pt idx="113">
                  <c:v>19.635666368810266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240640"/>
        <c:axId val="190660608"/>
      </c:scatterChart>
      <c:valAx>
        <c:axId val="190240640"/>
        <c:scaling>
          <c:orientation val="minMax"/>
          <c:max val="365"/>
          <c:min val="1"/>
        </c:scaling>
        <c:delete val="0"/>
        <c:axPos val="b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Day of the Year</a:t>
                </a:r>
              </a:p>
            </c:rich>
          </c:tx>
          <c:layout>
            <c:manualLayout>
              <c:xMode val="edge"/>
              <c:yMode val="edge"/>
              <c:x val="0.40726498435971725"/>
              <c:y val="0.96250344963053136"/>
            </c:manualLayout>
          </c:layout>
          <c:overlay val="0"/>
        </c:title>
        <c:numFmt formatCode="General" sourceLinked="1"/>
        <c:majorTickMark val="none"/>
        <c:minorTickMark val="cross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190660608"/>
        <c:crossesAt val="-20"/>
        <c:crossBetween val="midCat"/>
        <c:majorUnit val="25"/>
      </c:valAx>
      <c:valAx>
        <c:axId val="1906606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Equation of time (clock minutes)</a:t>
                </a:r>
              </a:p>
            </c:rich>
          </c:tx>
          <c:layout>
            <c:manualLayout>
              <c:xMode val="edge"/>
              <c:yMode val="edge"/>
              <c:x val="2.8939687849733605E-2"/>
              <c:y val="0.36444997041437077"/>
            </c:manualLayout>
          </c:layout>
          <c:overlay val="0"/>
        </c:title>
        <c:numFmt formatCode="0.00" sourceLinked="1"/>
        <c:majorTickMark val="none"/>
        <c:minorTickMark val="cross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1902406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0" i="0" baseline="0">
                <a:effectLst/>
              </a:rPr>
              <a:t>Equation of Time vs Day of Year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'Activity #4'!$B$2:$B$115</c:f>
              <c:numCache>
                <c:formatCode>General</c:formatCode>
                <c:ptCount val="114"/>
                <c:pt idx="0">
                  <c:v>317</c:v>
                </c:pt>
                <c:pt idx="1">
                  <c:v>318</c:v>
                </c:pt>
                <c:pt idx="2">
                  <c:v>324</c:v>
                </c:pt>
                <c:pt idx="3">
                  <c:v>325</c:v>
                </c:pt>
                <c:pt idx="4">
                  <c:v>326</c:v>
                </c:pt>
                <c:pt idx="5">
                  <c:v>330</c:v>
                </c:pt>
                <c:pt idx="6">
                  <c:v>335</c:v>
                </c:pt>
                <c:pt idx="7">
                  <c:v>338</c:v>
                </c:pt>
                <c:pt idx="8">
                  <c:v>339</c:v>
                </c:pt>
                <c:pt idx="9">
                  <c:v>340</c:v>
                </c:pt>
                <c:pt idx="10">
                  <c:v>344</c:v>
                </c:pt>
                <c:pt idx="11">
                  <c:v>346</c:v>
                </c:pt>
                <c:pt idx="12">
                  <c:v>352</c:v>
                </c:pt>
                <c:pt idx="13">
                  <c:v>353</c:v>
                </c:pt>
                <c:pt idx="14">
                  <c:v>356</c:v>
                </c:pt>
                <c:pt idx="15">
                  <c:v>359</c:v>
                </c:pt>
                <c:pt idx="16">
                  <c:v>361</c:v>
                </c:pt>
                <c:pt idx="17">
                  <c:v>362</c:v>
                </c:pt>
                <c:pt idx="18">
                  <c:v>364</c:v>
                </c:pt>
                <c:pt idx="19">
                  <c:v>365</c:v>
                </c:pt>
                <c:pt idx="20">
                  <c:v>366</c:v>
                </c:pt>
                <c:pt idx="21">
                  <c:v>1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13</c:v>
                </c:pt>
                <c:pt idx="26">
                  <c:v>18</c:v>
                </c:pt>
                <c:pt idx="27">
                  <c:v>21</c:v>
                </c:pt>
                <c:pt idx="28">
                  <c:v>22</c:v>
                </c:pt>
                <c:pt idx="29">
                  <c:v>35</c:v>
                </c:pt>
                <c:pt idx="30">
                  <c:v>36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56</c:v>
                </c:pt>
                <c:pt idx="41">
                  <c:v>57</c:v>
                </c:pt>
                <c:pt idx="42">
                  <c:v>64</c:v>
                </c:pt>
                <c:pt idx="43">
                  <c:v>71</c:v>
                </c:pt>
                <c:pt idx="44">
                  <c:v>72</c:v>
                </c:pt>
                <c:pt idx="45">
                  <c:v>76</c:v>
                </c:pt>
                <c:pt idx="46">
                  <c:v>77</c:v>
                </c:pt>
                <c:pt idx="47">
                  <c:v>78</c:v>
                </c:pt>
                <c:pt idx="48">
                  <c:v>79</c:v>
                </c:pt>
                <c:pt idx="49">
                  <c:v>80</c:v>
                </c:pt>
                <c:pt idx="50">
                  <c:v>86</c:v>
                </c:pt>
                <c:pt idx="51">
                  <c:v>87</c:v>
                </c:pt>
                <c:pt idx="52">
                  <c:v>88</c:v>
                </c:pt>
                <c:pt idx="53">
                  <c:v>92</c:v>
                </c:pt>
                <c:pt idx="54">
                  <c:v>96</c:v>
                </c:pt>
                <c:pt idx="55">
                  <c:v>98</c:v>
                </c:pt>
                <c:pt idx="56">
                  <c:v>99</c:v>
                </c:pt>
                <c:pt idx="57">
                  <c:v>101</c:v>
                </c:pt>
                <c:pt idx="58">
                  <c:v>104</c:v>
                </c:pt>
                <c:pt idx="59">
                  <c:v>105</c:v>
                </c:pt>
                <c:pt idx="60">
                  <c:v>106</c:v>
                </c:pt>
                <c:pt idx="61">
                  <c:v>110</c:v>
                </c:pt>
                <c:pt idx="62">
                  <c:v>114</c:v>
                </c:pt>
                <c:pt idx="63">
                  <c:v>120</c:v>
                </c:pt>
                <c:pt idx="64">
                  <c:v>131</c:v>
                </c:pt>
                <c:pt idx="65">
                  <c:v>132</c:v>
                </c:pt>
                <c:pt idx="66">
                  <c:v>133</c:v>
                </c:pt>
                <c:pt idx="67">
                  <c:v>134</c:v>
                </c:pt>
                <c:pt idx="68">
                  <c:v>140</c:v>
                </c:pt>
                <c:pt idx="69">
                  <c:v>141</c:v>
                </c:pt>
                <c:pt idx="70">
                  <c:v>150</c:v>
                </c:pt>
                <c:pt idx="71">
                  <c:v>157</c:v>
                </c:pt>
                <c:pt idx="72">
                  <c:v>159</c:v>
                </c:pt>
                <c:pt idx="73">
                  <c:v>161</c:v>
                </c:pt>
                <c:pt idx="74">
                  <c:v>162</c:v>
                </c:pt>
                <c:pt idx="75">
                  <c:v>163</c:v>
                </c:pt>
                <c:pt idx="76">
                  <c:v>168</c:v>
                </c:pt>
                <c:pt idx="77">
                  <c:v>171</c:v>
                </c:pt>
                <c:pt idx="78">
                  <c:v>178</c:v>
                </c:pt>
                <c:pt idx="79">
                  <c:v>182</c:v>
                </c:pt>
                <c:pt idx="80">
                  <c:v>185</c:v>
                </c:pt>
                <c:pt idx="81">
                  <c:v>189</c:v>
                </c:pt>
                <c:pt idx="82">
                  <c:v>190</c:v>
                </c:pt>
                <c:pt idx="83">
                  <c:v>196</c:v>
                </c:pt>
                <c:pt idx="84">
                  <c:v>197</c:v>
                </c:pt>
                <c:pt idx="85">
                  <c:v>211</c:v>
                </c:pt>
                <c:pt idx="86">
                  <c:v>222</c:v>
                </c:pt>
                <c:pt idx="87">
                  <c:v>223</c:v>
                </c:pt>
                <c:pt idx="88">
                  <c:v>225</c:v>
                </c:pt>
                <c:pt idx="89">
                  <c:v>230</c:v>
                </c:pt>
                <c:pt idx="90">
                  <c:v>231</c:v>
                </c:pt>
                <c:pt idx="91">
                  <c:v>237</c:v>
                </c:pt>
                <c:pt idx="92">
                  <c:v>238</c:v>
                </c:pt>
                <c:pt idx="93">
                  <c:v>239</c:v>
                </c:pt>
                <c:pt idx="94">
                  <c:v>240</c:v>
                </c:pt>
                <c:pt idx="95">
                  <c:v>244</c:v>
                </c:pt>
                <c:pt idx="96">
                  <c:v>245</c:v>
                </c:pt>
                <c:pt idx="97">
                  <c:v>246</c:v>
                </c:pt>
                <c:pt idx="98">
                  <c:v>255</c:v>
                </c:pt>
                <c:pt idx="99">
                  <c:v>258</c:v>
                </c:pt>
                <c:pt idx="100">
                  <c:v>273</c:v>
                </c:pt>
                <c:pt idx="101">
                  <c:v>274</c:v>
                </c:pt>
                <c:pt idx="102">
                  <c:v>277</c:v>
                </c:pt>
                <c:pt idx="103">
                  <c:v>278</c:v>
                </c:pt>
                <c:pt idx="104">
                  <c:v>279</c:v>
                </c:pt>
                <c:pt idx="105">
                  <c:v>280</c:v>
                </c:pt>
                <c:pt idx="106">
                  <c:v>281</c:v>
                </c:pt>
                <c:pt idx="107">
                  <c:v>289</c:v>
                </c:pt>
                <c:pt idx="108">
                  <c:v>300</c:v>
                </c:pt>
                <c:pt idx="109">
                  <c:v>302</c:v>
                </c:pt>
                <c:pt idx="110">
                  <c:v>307</c:v>
                </c:pt>
                <c:pt idx="111">
                  <c:v>308</c:v>
                </c:pt>
                <c:pt idx="112">
                  <c:v>309</c:v>
                </c:pt>
                <c:pt idx="113">
                  <c:v>316</c:v>
                </c:pt>
              </c:numCache>
            </c:numRef>
          </c:xVal>
          <c:yVal>
            <c:numRef>
              <c:f>'Activity #4'!$C$2:$C$115</c:f>
              <c:numCache>
                <c:formatCode>0.00</c:formatCode>
                <c:ptCount val="114"/>
                <c:pt idx="0">
                  <c:v>16.399300026571197</c:v>
                </c:pt>
                <c:pt idx="1">
                  <c:v>16.173017675964871</c:v>
                </c:pt>
                <c:pt idx="2">
                  <c:v>14.69913118692349</c:v>
                </c:pt>
                <c:pt idx="3">
                  <c:v>13.736199416923105</c:v>
                </c:pt>
                <c:pt idx="4">
                  <c:v>13.331275169440325</c:v>
                </c:pt>
                <c:pt idx="5">
                  <c:v>12.340237149970982</c:v>
                </c:pt>
                <c:pt idx="6">
                  <c:v>10.964690590573435</c:v>
                </c:pt>
                <c:pt idx="7">
                  <c:v>9.5128955725975395</c:v>
                </c:pt>
                <c:pt idx="8">
                  <c:v>9.2516105224406484</c:v>
                </c:pt>
                <c:pt idx="9">
                  <c:v>8.7138579932257798</c:v>
                </c:pt>
                <c:pt idx="10">
                  <c:v>7.2395285561509501</c:v>
                </c:pt>
                <c:pt idx="11">
                  <c:v>6.7450995314463853</c:v>
                </c:pt>
                <c:pt idx="12">
                  <c:v>2.9428952122426808</c:v>
                </c:pt>
                <c:pt idx="13">
                  <c:v>2.1343546794379127</c:v>
                </c:pt>
                <c:pt idx="14">
                  <c:v>1.5568598624059538</c:v>
                </c:pt>
                <c:pt idx="15">
                  <c:v>-0.1345337736536189</c:v>
                </c:pt>
                <c:pt idx="16">
                  <c:v>-1.3930042434855423</c:v>
                </c:pt>
                <c:pt idx="17">
                  <c:v>-1.5763285434446745</c:v>
                </c:pt>
                <c:pt idx="18">
                  <c:v>-2.3042585025330355</c:v>
                </c:pt>
                <c:pt idx="19">
                  <c:v>-3.4946508069059612</c:v>
                </c:pt>
                <c:pt idx="20">
                  <c:v>-3.5481755294733173</c:v>
                </c:pt>
                <c:pt idx="21">
                  <c:v>-4.0569553247579879</c:v>
                </c:pt>
                <c:pt idx="22">
                  <c:v>-6.0597983794649508</c:v>
                </c:pt>
                <c:pt idx="23">
                  <c:v>-6.780315448129401</c:v>
                </c:pt>
                <c:pt idx="24">
                  <c:v>-7.4594236141564858</c:v>
                </c:pt>
                <c:pt idx="25">
                  <c:v>-9.2116364049262813</c:v>
                </c:pt>
                <c:pt idx="26">
                  <c:v>-11.735723230239683</c:v>
                </c:pt>
                <c:pt idx="27">
                  <c:v>-11.540686224351351</c:v>
                </c:pt>
                <c:pt idx="28">
                  <c:v>-11.560280147112289</c:v>
                </c:pt>
                <c:pt idx="29">
                  <c:v>-13.567462660963903</c:v>
                </c:pt>
                <c:pt idx="30">
                  <c:v>-13.391577969012657</c:v>
                </c:pt>
                <c:pt idx="31">
                  <c:v>-14.168932275715502</c:v>
                </c:pt>
                <c:pt idx="32">
                  <c:v>-13.963623993231197</c:v>
                </c:pt>
                <c:pt idx="33">
                  <c:v>-13.572869468974204</c:v>
                </c:pt>
                <c:pt idx="34">
                  <c:v>-12.709518534505445</c:v>
                </c:pt>
                <c:pt idx="35">
                  <c:v>-12.673889506190834</c:v>
                </c:pt>
                <c:pt idx="36">
                  <c:v>-12.98074943611882</c:v>
                </c:pt>
                <c:pt idx="37">
                  <c:v>-12.177266335881621</c:v>
                </c:pt>
                <c:pt idx="38">
                  <c:v>-12.269996471254476</c:v>
                </c:pt>
                <c:pt idx="39">
                  <c:v>-12.165850727141549</c:v>
                </c:pt>
                <c:pt idx="40">
                  <c:v>-12.468572062138817</c:v>
                </c:pt>
                <c:pt idx="41">
                  <c:v>-12.255905525925394</c:v>
                </c:pt>
                <c:pt idx="42">
                  <c:v>-10.872943120240686</c:v>
                </c:pt>
                <c:pt idx="43">
                  <c:v>-9.2787780151754031</c:v>
                </c:pt>
                <c:pt idx="44">
                  <c:v>-9.2622281519665357</c:v>
                </c:pt>
                <c:pt idx="45">
                  <c:v>-7.9984540871030827</c:v>
                </c:pt>
                <c:pt idx="46">
                  <c:v>-7.4919996181938622</c:v>
                </c:pt>
                <c:pt idx="47">
                  <c:v>-7.1821618603249089</c:v>
                </c:pt>
                <c:pt idx="48">
                  <c:v>-6.9453452221894443</c:v>
                </c:pt>
                <c:pt idx="49">
                  <c:v>-6.3492833246979439</c:v>
                </c:pt>
                <c:pt idx="50">
                  <c:v>-5.5070332228362373</c:v>
                </c:pt>
                <c:pt idx="51">
                  <c:v>-5.0255068277409167</c:v>
                </c:pt>
                <c:pt idx="52">
                  <c:v>-4.7601740495224938</c:v>
                </c:pt>
                <c:pt idx="53">
                  <c:v>-3.3440963991095467</c:v>
                </c:pt>
                <c:pt idx="54">
                  <c:v>-2.1008764380604679</c:v>
                </c:pt>
                <c:pt idx="55">
                  <c:v>-1.9593314007210423</c:v>
                </c:pt>
                <c:pt idx="56">
                  <c:v>-1.8938503663474242</c:v>
                </c:pt>
                <c:pt idx="57">
                  <c:v>-0.79641710911252261</c:v>
                </c:pt>
                <c:pt idx="58">
                  <c:v>-8.0739716287112948E-2</c:v>
                </c:pt>
                <c:pt idx="59">
                  <c:v>0.32487286552837369</c:v>
                </c:pt>
                <c:pt idx="60">
                  <c:v>0.57113497532846236</c:v>
                </c:pt>
                <c:pt idx="61">
                  <c:v>1.4067893529699327</c:v>
                </c:pt>
                <c:pt idx="62">
                  <c:v>1.9308204760609136</c:v>
                </c:pt>
                <c:pt idx="63">
                  <c:v>3.6411720802528555</c:v>
                </c:pt>
                <c:pt idx="64">
                  <c:v>3.8701552013068632</c:v>
                </c:pt>
                <c:pt idx="65">
                  <c:v>4.33578446208071</c:v>
                </c:pt>
                <c:pt idx="66">
                  <c:v>4.8112281620119868</c:v>
                </c:pt>
                <c:pt idx="67">
                  <c:v>4.8337038478213437</c:v>
                </c:pt>
                <c:pt idx="68">
                  <c:v>4.0704410842769025</c:v>
                </c:pt>
                <c:pt idx="69">
                  <c:v>3.9012736118390112</c:v>
                </c:pt>
                <c:pt idx="70">
                  <c:v>3.0213240714910414</c:v>
                </c:pt>
                <c:pt idx="71">
                  <c:v>1.5249114895408609</c:v>
                </c:pt>
                <c:pt idx="72">
                  <c:v>1.0516021974619227</c:v>
                </c:pt>
                <c:pt idx="73">
                  <c:v>1.2458800397176144</c:v>
                </c:pt>
                <c:pt idx="74">
                  <c:v>-0.19225810848282784</c:v>
                </c:pt>
                <c:pt idx="75">
                  <c:v>-0.8652393463310325</c:v>
                </c:pt>
                <c:pt idx="76">
                  <c:v>-2.3042611163650339</c:v>
                </c:pt>
                <c:pt idx="77">
                  <c:v>-2.9655469502566785</c:v>
                </c:pt>
                <c:pt idx="78">
                  <c:v>-3.435788559418528</c:v>
                </c:pt>
                <c:pt idx="79">
                  <c:v>-4.1850475538242122</c:v>
                </c:pt>
                <c:pt idx="80">
                  <c:v>-4.265490783060927</c:v>
                </c:pt>
                <c:pt idx="81">
                  <c:v>-4.5035300951246287</c:v>
                </c:pt>
                <c:pt idx="82">
                  <c:v>-4.3013604484984338</c:v>
                </c:pt>
                <c:pt idx="83">
                  <c:v>-5.7757359456669981</c:v>
                </c:pt>
                <c:pt idx="84">
                  <c:v>-4.4285608217922627</c:v>
                </c:pt>
                <c:pt idx="85">
                  <c:v>-4.0675150039518488</c:v>
                </c:pt>
                <c:pt idx="86">
                  <c:v>-3.9480249591591954</c:v>
                </c:pt>
                <c:pt idx="87">
                  <c:v>-2.1832984753199325</c:v>
                </c:pt>
                <c:pt idx="88">
                  <c:v>-2.0095925983356073</c:v>
                </c:pt>
                <c:pt idx="89">
                  <c:v>-0.65302749547672645</c:v>
                </c:pt>
                <c:pt idx="90">
                  <c:v>-8.1180881850696843E-2</c:v>
                </c:pt>
                <c:pt idx="91">
                  <c:v>0.2425492177831772</c:v>
                </c:pt>
                <c:pt idx="92">
                  <c:v>0.64287180947542977</c:v>
                </c:pt>
                <c:pt idx="93">
                  <c:v>1.6574325867853392</c:v>
                </c:pt>
                <c:pt idx="94">
                  <c:v>2.1964640115925147</c:v>
                </c:pt>
                <c:pt idx="95">
                  <c:v>2.6539144428858208</c:v>
                </c:pt>
                <c:pt idx="96">
                  <c:v>7.2285689213498427</c:v>
                </c:pt>
                <c:pt idx="97">
                  <c:v>7.8669626474525058</c:v>
                </c:pt>
                <c:pt idx="98">
                  <c:v>12.108585484287833</c:v>
                </c:pt>
                <c:pt idx="99">
                  <c:v>12.42860259925015</c:v>
                </c:pt>
                <c:pt idx="100">
                  <c:v>13.263253930532189</c:v>
                </c:pt>
                <c:pt idx="101">
                  <c:v>14.020534328772023</c:v>
                </c:pt>
                <c:pt idx="102">
                  <c:v>14.319143095017948</c:v>
                </c:pt>
                <c:pt idx="103">
                  <c:v>14.807414620020177</c:v>
                </c:pt>
                <c:pt idx="104">
                  <c:v>14.972264741505898</c:v>
                </c:pt>
                <c:pt idx="105">
                  <c:v>17.450085303489331</c:v>
                </c:pt>
                <c:pt idx="106">
                  <c:v>19.043967805838232</c:v>
                </c:pt>
                <c:pt idx="107">
                  <c:v>19.545348374567649</c:v>
                </c:pt>
                <c:pt idx="108">
                  <c:v>20.443212880366776</c:v>
                </c:pt>
                <c:pt idx="109">
                  <c:v>20.154518530955457</c:v>
                </c:pt>
                <c:pt idx="110">
                  <c:v>20.084811426048976</c:v>
                </c:pt>
                <c:pt idx="111">
                  <c:v>19.91050077064985</c:v>
                </c:pt>
                <c:pt idx="112">
                  <c:v>19.713879041140235</c:v>
                </c:pt>
                <c:pt idx="113">
                  <c:v>19.635666368810266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927232"/>
        <c:axId val="190929152"/>
      </c:scatterChart>
      <c:valAx>
        <c:axId val="190927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Day of 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0929152"/>
        <c:crosses val="autoZero"/>
        <c:crossBetween val="midCat"/>
      </c:valAx>
      <c:valAx>
        <c:axId val="1909291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Equation of Time (clock minutes)</a:t>
                </a:r>
              </a:p>
            </c:rich>
          </c:tx>
          <c:layout/>
          <c:overlay val="0"/>
        </c:title>
        <c:numFmt formatCode="0.00" sourceLinked="0"/>
        <c:majorTickMark val="out"/>
        <c:minorTickMark val="none"/>
        <c:tickLblPos val="nextTo"/>
        <c:crossAx val="1909272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Equation of Time - Tilted Axis - Circular Orbit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'Activity #4'!$F$1</c:f>
              <c:strCache>
                <c:ptCount val="1"/>
                <c:pt idx="0">
                  <c:v>EoT Tilted Circular</c:v>
                </c:pt>
              </c:strCache>
            </c:strRef>
          </c:tx>
          <c:spPr>
            <a:ln w="28575">
              <a:noFill/>
            </a:ln>
          </c:spPr>
          <c:xVal>
            <c:numRef>
              <c:f>'Activity #4'!$B$2:$B$115</c:f>
              <c:numCache>
                <c:formatCode>General</c:formatCode>
                <c:ptCount val="114"/>
                <c:pt idx="0">
                  <c:v>317</c:v>
                </c:pt>
                <c:pt idx="1">
                  <c:v>318</c:v>
                </c:pt>
                <c:pt idx="2">
                  <c:v>324</c:v>
                </c:pt>
                <c:pt idx="3">
                  <c:v>325</c:v>
                </c:pt>
                <c:pt idx="4">
                  <c:v>326</c:v>
                </c:pt>
                <c:pt idx="5">
                  <c:v>330</c:v>
                </c:pt>
                <c:pt idx="6">
                  <c:v>335</c:v>
                </c:pt>
                <c:pt idx="7">
                  <c:v>338</c:v>
                </c:pt>
                <c:pt idx="8">
                  <c:v>339</c:v>
                </c:pt>
                <c:pt idx="9">
                  <c:v>340</c:v>
                </c:pt>
                <c:pt idx="10">
                  <c:v>344</c:v>
                </c:pt>
                <c:pt idx="11">
                  <c:v>346</c:v>
                </c:pt>
                <c:pt idx="12">
                  <c:v>352</c:v>
                </c:pt>
                <c:pt idx="13">
                  <c:v>353</c:v>
                </c:pt>
                <c:pt idx="14">
                  <c:v>356</c:v>
                </c:pt>
                <c:pt idx="15">
                  <c:v>359</c:v>
                </c:pt>
                <c:pt idx="16">
                  <c:v>361</c:v>
                </c:pt>
                <c:pt idx="17">
                  <c:v>362</c:v>
                </c:pt>
                <c:pt idx="18">
                  <c:v>364</c:v>
                </c:pt>
                <c:pt idx="19">
                  <c:v>365</c:v>
                </c:pt>
                <c:pt idx="20">
                  <c:v>366</c:v>
                </c:pt>
                <c:pt idx="21">
                  <c:v>1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13</c:v>
                </c:pt>
                <c:pt idx="26">
                  <c:v>18</c:v>
                </c:pt>
                <c:pt idx="27">
                  <c:v>21</c:v>
                </c:pt>
                <c:pt idx="28">
                  <c:v>22</c:v>
                </c:pt>
                <c:pt idx="29">
                  <c:v>35</c:v>
                </c:pt>
                <c:pt idx="30">
                  <c:v>36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56</c:v>
                </c:pt>
                <c:pt idx="41">
                  <c:v>57</c:v>
                </c:pt>
                <c:pt idx="42">
                  <c:v>64</c:v>
                </c:pt>
                <c:pt idx="43">
                  <c:v>71</c:v>
                </c:pt>
                <c:pt idx="44">
                  <c:v>72</c:v>
                </c:pt>
                <c:pt idx="45">
                  <c:v>76</c:v>
                </c:pt>
                <c:pt idx="46">
                  <c:v>77</c:v>
                </c:pt>
                <c:pt idx="47">
                  <c:v>78</c:v>
                </c:pt>
                <c:pt idx="48">
                  <c:v>79</c:v>
                </c:pt>
                <c:pt idx="49">
                  <c:v>80</c:v>
                </c:pt>
                <c:pt idx="50">
                  <c:v>86</c:v>
                </c:pt>
                <c:pt idx="51">
                  <c:v>87</c:v>
                </c:pt>
                <c:pt idx="52">
                  <c:v>88</c:v>
                </c:pt>
                <c:pt idx="53">
                  <c:v>92</c:v>
                </c:pt>
                <c:pt idx="54">
                  <c:v>96</c:v>
                </c:pt>
                <c:pt idx="55">
                  <c:v>98</c:v>
                </c:pt>
                <c:pt idx="56">
                  <c:v>99</c:v>
                </c:pt>
                <c:pt idx="57">
                  <c:v>101</c:v>
                </c:pt>
                <c:pt idx="58">
                  <c:v>104</c:v>
                </c:pt>
                <c:pt idx="59">
                  <c:v>105</c:v>
                </c:pt>
                <c:pt idx="60">
                  <c:v>106</c:v>
                </c:pt>
                <c:pt idx="61">
                  <c:v>110</c:v>
                </c:pt>
                <c:pt idx="62">
                  <c:v>114</c:v>
                </c:pt>
                <c:pt idx="63">
                  <c:v>120</c:v>
                </c:pt>
                <c:pt idx="64">
                  <c:v>131</c:v>
                </c:pt>
                <c:pt idx="65">
                  <c:v>132</c:v>
                </c:pt>
                <c:pt idx="66">
                  <c:v>133</c:v>
                </c:pt>
                <c:pt idx="67">
                  <c:v>134</c:v>
                </c:pt>
                <c:pt idx="68">
                  <c:v>140</c:v>
                </c:pt>
                <c:pt idx="69">
                  <c:v>141</c:v>
                </c:pt>
                <c:pt idx="70">
                  <c:v>150</c:v>
                </c:pt>
                <c:pt idx="71">
                  <c:v>157</c:v>
                </c:pt>
                <c:pt idx="72">
                  <c:v>159</c:v>
                </c:pt>
                <c:pt idx="73">
                  <c:v>161</c:v>
                </c:pt>
                <c:pt idx="74">
                  <c:v>162</c:v>
                </c:pt>
                <c:pt idx="75">
                  <c:v>163</c:v>
                </c:pt>
                <c:pt idx="76">
                  <c:v>168</c:v>
                </c:pt>
                <c:pt idx="77">
                  <c:v>171</c:v>
                </c:pt>
                <c:pt idx="78">
                  <c:v>178</c:v>
                </c:pt>
                <c:pt idx="79">
                  <c:v>182</c:v>
                </c:pt>
                <c:pt idx="80">
                  <c:v>185</c:v>
                </c:pt>
                <c:pt idx="81">
                  <c:v>189</c:v>
                </c:pt>
                <c:pt idx="82">
                  <c:v>190</c:v>
                </c:pt>
                <c:pt idx="83">
                  <c:v>196</c:v>
                </c:pt>
                <c:pt idx="84">
                  <c:v>197</c:v>
                </c:pt>
                <c:pt idx="85">
                  <c:v>211</c:v>
                </c:pt>
                <c:pt idx="86">
                  <c:v>222</c:v>
                </c:pt>
                <c:pt idx="87">
                  <c:v>223</c:v>
                </c:pt>
                <c:pt idx="88">
                  <c:v>225</c:v>
                </c:pt>
                <c:pt idx="89">
                  <c:v>230</c:v>
                </c:pt>
                <c:pt idx="90">
                  <c:v>231</c:v>
                </c:pt>
                <c:pt idx="91">
                  <c:v>237</c:v>
                </c:pt>
                <c:pt idx="92">
                  <c:v>238</c:v>
                </c:pt>
                <c:pt idx="93">
                  <c:v>239</c:v>
                </c:pt>
                <c:pt idx="94">
                  <c:v>240</c:v>
                </c:pt>
                <c:pt idx="95">
                  <c:v>244</c:v>
                </c:pt>
                <c:pt idx="96">
                  <c:v>245</c:v>
                </c:pt>
                <c:pt idx="97">
                  <c:v>246</c:v>
                </c:pt>
                <c:pt idx="98">
                  <c:v>255</c:v>
                </c:pt>
                <c:pt idx="99">
                  <c:v>258</c:v>
                </c:pt>
                <c:pt idx="100">
                  <c:v>273</c:v>
                </c:pt>
                <c:pt idx="101">
                  <c:v>274</c:v>
                </c:pt>
                <c:pt idx="102">
                  <c:v>277</c:v>
                </c:pt>
                <c:pt idx="103">
                  <c:v>278</c:v>
                </c:pt>
                <c:pt idx="104">
                  <c:v>279</c:v>
                </c:pt>
                <c:pt idx="105">
                  <c:v>280</c:v>
                </c:pt>
                <c:pt idx="106">
                  <c:v>281</c:v>
                </c:pt>
                <c:pt idx="107">
                  <c:v>289</c:v>
                </c:pt>
                <c:pt idx="108">
                  <c:v>300</c:v>
                </c:pt>
                <c:pt idx="109">
                  <c:v>302</c:v>
                </c:pt>
                <c:pt idx="110">
                  <c:v>307</c:v>
                </c:pt>
                <c:pt idx="111">
                  <c:v>308</c:v>
                </c:pt>
                <c:pt idx="112">
                  <c:v>309</c:v>
                </c:pt>
                <c:pt idx="113">
                  <c:v>316</c:v>
                </c:pt>
              </c:numCache>
            </c:numRef>
          </c:xVal>
          <c:yVal>
            <c:numRef>
              <c:f>'Activity #4'!$F$2:$F$115</c:f>
              <c:numCache>
                <c:formatCode>0.0000</c:formatCode>
                <c:ptCount val="114"/>
                <c:pt idx="0">
                  <c:v>9.6925920781348918</c:v>
                </c:pt>
                <c:pt idx="1">
                  <c:v>9.5976960452631133</c:v>
                </c:pt>
                <c:pt idx="2">
                  <c:v>8.7837232254078703</c:v>
                </c:pt>
                <c:pt idx="3">
                  <c:v>8.6084186711841575</c:v>
                </c:pt>
                <c:pt idx="4">
                  <c:v>8.422206393755463</c:v>
                </c:pt>
                <c:pt idx="5">
                  <c:v>7.5723981536136824</c:v>
                </c:pt>
                <c:pt idx="6">
                  <c:v>6.292718627769224</c:v>
                </c:pt>
                <c:pt idx="7">
                  <c:v>5.4233433032690881</c:v>
                </c:pt>
                <c:pt idx="8">
                  <c:v>5.1187043000844668</c:v>
                </c:pt>
                <c:pt idx="9">
                  <c:v>4.8072750013630259</c:v>
                </c:pt>
                <c:pt idx="10">
                  <c:v>3.5017843003261722</c:v>
                </c:pt>
                <c:pt idx="11">
                  <c:v>2.8191556178218709</c:v>
                </c:pt>
                <c:pt idx="12">
                  <c:v>0.69534191810032842</c:v>
                </c:pt>
                <c:pt idx="13">
                  <c:v>0.33527708511456217</c:v>
                </c:pt>
                <c:pt idx="14">
                  <c:v>-0.74568714084778553</c:v>
                </c:pt>
                <c:pt idx="15">
                  <c:v>-1.8175966160273613</c:v>
                </c:pt>
                <c:pt idx="16">
                  <c:v>-2.5207518884490305</c:v>
                </c:pt>
                <c:pt idx="17">
                  <c:v>-2.8674754079128162</c:v>
                </c:pt>
                <c:pt idx="18">
                  <c:v>-3.5489067974970649</c:v>
                </c:pt>
                <c:pt idx="19">
                  <c:v>-3.8827133358094659</c:v>
                </c:pt>
                <c:pt idx="20">
                  <c:v>-4.2113267353379396</c:v>
                </c:pt>
                <c:pt idx="21">
                  <c:v>-4.2893733676422752</c:v>
                </c:pt>
                <c:pt idx="22">
                  <c:v>-5.831881575922556</c:v>
                </c:pt>
                <c:pt idx="23">
                  <c:v>-6.1188291466676521</c:v>
                </c:pt>
                <c:pt idx="24">
                  <c:v>-6.3977319646087158</c:v>
                </c:pt>
                <c:pt idx="25">
                  <c:v>-7.6601068810972723</c:v>
                </c:pt>
                <c:pt idx="26">
                  <c:v>-8.6763293041982426</c:v>
                </c:pt>
                <c:pt idx="27">
                  <c:v>-9.1560662664044976</c:v>
                </c:pt>
                <c:pt idx="28">
                  <c:v>-9.2932854156866576</c:v>
                </c:pt>
                <c:pt idx="29">
                  <c:v>-10.001970688536751</c:v>
                </c:pt>
                <c:pt idx="30">
                  <c:v>-9.973315253718166</c:v>
                </c:pt>
                <c:pt idx="31">
                  <c:v>-9.657339598725958</c:v>
                </c:pt>
                <c:pt idx="32">
                  <c:v>-9.5604665940837013</c:v>
                </c:pt>
                <c:pt idx="33">
                  <c:v>-9.4527088949180982</c:v>
                </c:pt>
                <c:pt idx="34">
                  <c:v>-8.756885653456683</c:v>
                </c:pt>
                <c:pt idx="35">
                  <c:v>-8.5876969948306776</c:v>
                </c:pt>
                <c:pt idx="36">
                  <c:v>-8.4090035894218769</c:v>
                </c:pt>
                <c:pt idx="37">
                  <c:v>-8.2210379736655916</c:v>
                </c:pt>
                <c:pt idx="38">
                  <c:v>-8.0240404913487104</c:v>
                </c:pt>
                <c:pt idx="39">
                  <c:v>-7.8182589568044003</c:v>
                </c:pt>
                <c:pt idx="40">
                  <c:v>-7.1507933168619866</c:v>
                </c:pt>
                <c:pt idx="41">
                  <c:v>-6.9124916394814724</c:v>
                </c:pt>
                <c:pt idx="42">
                  <c:v>-5.0523005468042257</c:v>
                </c:pt>
                <c:pt idx="43">
                  <c:v>-2.9310414466846817</c:v>
                </c:pt>
                <c:pt idx="44">
                  <c:v>-2.6131123436122659</c:v>
                </c:pt>
                <c:pt idx="45">
                  <c:v>-1.3175082938428246</c:v>
                </c:pt>
                <c:pt idx="46">
                  <c:v>-0.98933113837294717</c:v>
                </c:pt>
                <c:pt idx="47">
                  <c:v>-0.66012569207143701</c:v>
                </c:pt>
                <c:pt idx="48">
                  <c:v>-0.33023436801471984</c:v>
                </c:pt>
                <c:pt idx="49">
                  <c:v>0</c:v>
                </c:pt>
                <c:pt idx="50">
                  <c:v>1.9694114529207454</c:v>
                </c:pt>
                <c:pt idx="51">
                  <c:v>2.2924566425466035</c:v>
                </c:pt>
                <c:pt idx="52">
                  <c:v>2.6131123436122659</c:v>
                </c:pt>
                <c:pt idx="53">
                  <c:v>3.8651251398657274</c:v>
                </c:pt>
                <c:pt idx="54">
                  <c:v>5.0523005468042257</c:v>
                </c:pt>
                <c:pt idx="55">
                  <c:v>5.615113119659946</c:v>
                </c:pt>
                <c:pt idx="56">
                  <c:v>5.8877264351227829</c:v>
                </c:pt>
                <c:pt idx="57">
                  <c:v>6.4138411674941755</c:v>
                </c:pt>
                <c:pt idx="58">
                  <c:v>7.1507933168619866</c:v>
                </c:pt>
                <c:pt idx="59">
                  <c:v>7.3813703571025568</c:v>
                </c:pt>
                <c:pt idx="60">
                  <c:v>7.6039483233282441</c:v>
                </c:pt>
                <c:pt idx="61">
                  <c:v>8.4090035894218769</c:v>
                </c:pt>
                <c:pt idx="62">
                  <c:v>9.065859675948948</c:v>
                </c:pt>
                <c:pt idx="63">
                  <c:v>9.7431704412137048</c:v>
                </c:pt>
                <c:pt idx="64">
                  <c:v>9.925208817795161</c:v>
                </c:pt>
                <c:pt idx="65">
                  <c:v>9.87060643102153</c:v>
                </c:pt>
                <c:pt idx="66">
                  <c:v>9.8040419860358039</c:v>
                </c:pt>
                <c:pt idx="67">
                  <c:v>9.7255427329152475</c:v>
                </c:pt>
                <c:pt idx="68">
                  <c:v>9.0074054585186669</c:v>
                </c:pt>
                <c:pt idx="69">
                  <c:v>8.8474415187137367</c:v>
                </c:pt>
                <c:pt idx="70">
                  <c:v>6.930049405451526</c:v>
                </c:pt>
                <c:pt idx="71">
                  <c:v>4.9263929562406785</c:v>
                </c:pt>
                <c:pt idx="72">
                  <c:v>4.2893733676422752</c:v>
                </c:pt>
                <c:pt idx="73">
                  <c:v>3.6294706882892807</c:v>
                </c:pt>
                <c:pt idx="74">
                  <c:v>3.2920099060864327</c:v>
                </c:pt>
                <c:pt idx="75">
                  <c:v>2.950132883403628</c:v>
                </c:pt>
                <c:pt idx="76">
                  <c:v>1.1905878860622725</c:v>
                </c:pt>
                <c:pt idx="77">
                  <c:v>0.11177838516713012</c:v>
                </c:pt>
                <c:pt idx="78">
                  <c:v>-2.3880823329362033</c:v>
                </c:pt>
                <c:pt idx="79">
                  <c:v>-3.7564550599097117</c:v>
                </c:pt>
                <c:pt idx="80">
                  <c:v>-4.7315655715083063</c:v>
                </c:pt>
                <c:pt idx="81">
                  <c:v>-5.9418469925128177</c:v>
                </c:pt>
                <c:pt idx="82">
                  <c:v>-6.2257787278309253</c:v>
                </c:pt>
                <c:pt idx="83">
                  <c:v>-7.746389136424102</c:v>
                </c:pt>
                <c:pt idx="84">
                  <c:v>-7.9665284322765242</c:v>
                </c:pt>
                <c:pt idx="85">
                  <c:v>-9.8927654539073551</c:v>
                </c:pt>
                <c:pt idx="86">
                  <c:v>-9.7907754801972118</c:v>
                </c:pt>
                <c:pt idx="87">
                  <c:v>-9.7118650505670487</c:v>
                </c:pt>
                <c:pt idx="88">
                  <c:v>-9.5207920058741564</c:v>
                </c:pt>
                <c:pt idx="89">
                  <c:v>-8.8569105743993024</c:v>
                </c:pt>
                <c:pt idx="90">
                  <c:v>-8.6937280788823585</c:v>
                </c:pt>
                <c:pt idx="91">
                  <c:v>-7.5203281907307025</c:v>
                </c:pt>
                <c:pt idx="92">
                  <c:v>-7.2946786338819773</c:v>
                </c:pt>
                <c:pt idx="93">
                  <c:v>-7.0611335780891791</c:v>
                </c:pt>
                <c:pt idx="94">
                  <c:v>-6.819969726737841</c:v>
                </c:pt>
                <c:pt idx="95">
                  <c:v>-5.7848555768785612</c:v>
                </c:pt>
                <c:pt idx="96">
                  <c:v>-5.5099393301866497</c:v>
                </c:pt>
                <c:pt idx="97">
                  <c:v>-5.2291750670795247</c:v>
                </c:pt>
                <c:pt idx="98">
                  <c:v>-2.4915661384676135</c:v>
                </c:pt>
                <c:pt idx="99">
                  <c:v>-1.5203117887961142</c:v>
                </c:pt>
                <c:pt idx="100">
                  <c:v>3.3646857737770843</c:v>
                </c:pt>
                <c:pt idx="101">
                  <c:v>3.6747801750928151</c:v>
                </c:pt>
                <c:pt idx="102">
                  <c:v>4.580642348501418</c:v>
                </c:pt>
                <c:pt idx="103">
                  <c:v>4.87337232085072</c:v>
                </c:pt>
                <c:pt idx="104">
                  <c:v>5.1609559196042953</c:v>
                </c:pt>
                <c:pt idx="105">
                  <c:v>5.4430775915686711</c:v>
                </c:pt>
                <c:pt idx="106">
                  <c:v>5.7194255042461473</c:v>
                </c:pt>
                <c:pt idx="107">
                  <c:v>7.6863745862390971</c:v>
                </c:pt>
                <c:pt idx="108">
                  <c:v>9.494928573488691</c:v>
                </c:pt>
                <c:pt idx="109">
                  <c:v>9.6912642676468828</c:v>
                </c:pt>
                <c:pt idx="110">
                  <c:v>9.9855825121382349</c:v>
                </c:pt>
                <c:pt idx="111">
                  <c:v>10.009784845380272</c:v>
                </c:pt>
                <c:pt idx="112">
                  <c:v>10.022214312293453</c:v>
                </c:pt>
                <c:pt idx="113">
                  <c:v>9.7756162198283647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331520"/>
        <c:axId val="190337792"/>
      </c:scatterChart>
      <c:valAx>
        <c:axId val="190331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Day of 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0337792"/>
        <c:crosses val="autoZero"/>
        <c:crossBetween val="midCat"/>
      </c:valAx>
      <c:valAx>
        <c:axId val="1903377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Equation of Time</a:t>
                </a:r>
                <a:br>
                  <a:rPr lang="en-US" b="0"/>
                </a:br>
                <a:r>
                  <a:rPr lang="en-US" b="0"/>
                  <a:t>(clock</a:t>
                </a:r>
                <a:r>
                  <a:rPr lang="en-US" b="0" baseline="0"/>
                  <a:t> minutes)</a:t>
                </a:r>
                <a:endParaRPr lang="en-US" b="0"/>
              </a:p>
            </c:rich>
          </c:tx>
          <c:layout/>
          <c:overlay val="0"/>
        </c:title>
        <c:numFmt formatCode="0.00" sourceLinked="0"/>
        <c:majorTickMark val="out"/>
        <c:minorTickMark val="none"/>
        <c:tickLblPos val="nextTo"/>
        <c:crossAx val="19033152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/>
              <a:t>Equation of Time - No Tilt - Elliptical</a:t>
            </a:r>
            <a:r>
              <a:rPr lang="en-US" sz="1200" b="0" baseline="0"/>
              <a:t> Orbit</a:t>
            </a:r>
            <a:br>
              <a:rPr lang="en-US" sz="1200" b="0" baseline="0"/>
            </a:br>
            <a:r>
              <a:rPr lang="en-US" sz="1200" b="0" baseline="0"/>
              <a:t>(Calculated vs Theoretical)</a:t>
            </a:r>
            <a:endParaRPr lang="en-US" sz="1200" b="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2"/>
          <c:order val="1"/>
          <c:tx>
            <c:strRef>
              <c:f>'Activity #4'!$G$1</c:f>
              <c:strCache>
                <c:ptCount val="1"/>
                <c:pt idx="0">
                  <c:v>EoT No Tilt 
Calculated
(Degrees)</c:v>
                </c:pt>
              </c:strCache>
            </c:strRef>
          </c:tx>
          <c:spPr>
            <a:ln w="28575">
              <a:noFill/>
            </a:ln>
          </c:spPr>
          <c:xVal>
            <c:numRef>
              <c:f>'Activity #4'!$B$2:$B$115</c:f>
              <c:numCache>
                <c:formatCode>General</c:formatCode>
                <c:ptCount val="114"/>
                <c:pt idx="0">
                  <c:v>317</c:v>
                </c:pt>
                <c:pt idx="1">
                  <c:v>318</c:v>
                </c:pt>
                <c:pt idx="2">
                  <c:v>324</c:v>
                </c:pt>
                <c:pt idx="3">
                  <c:v>325</c:v>
                </c:pt>
                <c:pt idx="4">
                  <c:v>326</c:v>
                </c:pt>
                <c:pt idx="5">
                  <c:v>330</c:v>
                </c:pt>
                <c:pt idx="6">
                  <c:v>335</c:v>
                </c:pt>
                <c:pt idx="7">
                  <c:v>338</c:v>
                </c:pt>
                <c:pt idx="8">
                  <c:v>339</c:v>
                </c:pt>
                <c:pt idx="9">
                  <c:v>340</c:v>
                </c:pt>
                <c:pt idx="10">
                  <c:v>344</c:v>
                </c:pt>
                <c:pt idx="11">
                  <c:v>346</c:v>
                </c:pt>
                <c:pt idx="12">
                  <c:v>352</c:v>
                </c:pt>
                <c:pt idx="13">
                  <c:v>353</c:v>
                </c:pt>
                <c:pt idx="14">
                  <c:v>356</c:v>
                </c:pt>
                <c:pt idx="15">
                  <c:v>359</c:v>
                </c:pt>
                <c:pt idx="16">
                  <c:v>361</c:v>
                </c:pt>
                <c:pt idx="17">
                  <c:v>362</c:v>
                </c:pt>
                <c:pt idx="18">
                  <c:v>364</c:v>
                </c:pt>
                <c:pt idx="19">
                  <c:v>365</c:v>
                </c:pt>
                <c:pt idx="20">
                  <c:v>366</c:v>
                </c:pt>
                <c:pt idx="21">
                  <c:v>1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13</c:v>
                </c:pt>
                <c:pt idx="26">
                  <c:v>18</c:v>
                </c:pt>
                <c:pt idx="27">
                  <c:v>21</c:v>
                </c:pt>
                <c:pt idx="28">
                  <c:v>22</c:v>
                </c:pt>
                <c:pt idx="29">
                  <c:v>35</c:v>
                </c:pt>
                <c:pt idx="30">
                  <c:v>36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56</c:v>
                </c:pt>
                <c:pt idx="41">
                  <c:v>57</c:v>
                </c:pt>
                <c:pt idx="42">
                  <c:v>64</c:v>
                </c:pt>
                <c:pt idx="43">
                  <c:v>71</c:v>
                </c:pt>
                <c:pt idx="44">
                  <c:v>72</c:v>
                </c:pt>
                <c:pt idx="45">
                  <c:v>76</c:v>
                </c:pt>
                <c:pt idx="46">
                  <c:v>77</c:v>
                </c:pt>
                <c:pt idx="47">
                  <c:v>78</c:v>
                </c:pt>
                <c:pt idx="48">
                  <c:v>79</c:v>
                </c:pt>
                <c:pt idx="49">
                  <c:v>80</c:v>
                </c:pt>
                <c:pt idx="50">
                  <c:v>86</c:v>
                </c:pt>
                <c:pt idx="51">
                  <c:v>87</c:v>
                </c:pt>
                <c:pt idx="52">
                  <c:v>88</c:v>
                </c:pt>
                <c:pt idx="53">
                  <c:v>92</c:v>
                </c:pt>
                <c:pt idx="54">
                  <c:v>96</c:v>
                </c:pt>
                <c:pt idx="55">
                  <c:v>98</c:v>
                </c:pt>
                <c:pt idx="56">
                  <c:v>99</c:v>
                </c:pt>
                <c:pt idx="57">
                  <c:v>101</c:v>
                </c:pt>
                <c:pt idx="58">
                  <c:v>104</c:v>
                </c:pt>
                <c:pt idx="59">
                  <c:v>105</c:v>
                </c:pt>
                <c:pt idx="60">
                  <c:v>106</c:v>
                </c:pt>
                <c:pt idx="61">
                  <c:v>110</c:v>
                </c:pt>
                <c:pt idx="62">
                  <c:v>114</c:v>
                </c:pt>
                <c:pt idx="63">
                  <c:v>120</c:v>
                </c:pt>
                <c:pt idx="64">
                  <c:v>131</c:v>
                </c:pt>
                <c:pt idx="65">
                  <c:v>132</c:v>
                </c:pt>
                <c:pt idx="66">
                  <c:v>133</c:v>
                </c:pt>
                <c:pt idx="67">
                  <c:v>134</c:v>
                </c:pt>
                <c:pt idx="68">
                  <c:v>140</c:v>
                </c:pt>
                <c:pt idx="69">
                  <c:v>141</c:v>
                </c:pt>
                <c:pt idx="70">
                  <c:v>150</c:v>
                </c:pt>
                <c:pt idx="71">
                  <c:v>157</c:v>
                </c:pt>
                <c:pt idx="72">
                  <c:v>159</c:v>
                </c:pt>
                <c:pt idx="73">
                  <c:v>161</c:v>
                </c:pt>
                <c:pt idx="74">
                  <c:v>162</c:v>
                </c:pt>
                <c:pt idx="75">
                  <c:v>163</c:v>
                </c:pt>
                <c:pt idx="76">
                  <c:v>168</c:v>
                </c:pt>
                <c:pt idx="77">
                  <c:v>171</c:v>
                </c:pt>
                <c:pt idx="78">
                  <c:v>178</c:v>
                </c:pt>
                <c:pt idx="79">
                  <c:v>182</c:v>
                </c:pt>
                <c:pt idx="80">
                  <c:v>185</c:v>
                </c:pt>
                <c:pt idx="81">
                  <c:v>189</c:v>
                </c:pt>
                <c:pt idx="82">
                  <c:v>190</c:v>
                </c:pt>
                <c:pt idx="83">
                  <c:v>196</c:v>
                </c:pt>
                <c:pt idx="84">
                  <c:v>197</c:v>
                </c:pt>
                <c:pt idx="85">
                  <c:v>211</c:v>
                </c:pt>
                <c:pt idx="86">
                  <c:v>222</c:v>
                </c:pt>
                <c:pt idx="87">
                  <c:v>223</c:v>
                </c:pt>
                <c:pt idx="88">
                  <c:v>225</c:v>
                </c:pt>
                <c:pt idx="89">
                  <c:v>230</c:v>
                </c:pt>
                <c:pt idx="90">
                  <c:v>231</c:v>
                </c:pt>
                <c:pt idx="91">
                  <c:v>237</c:v>
                </c:pt>
                <c:pt idx="92">
                  <c:v>238</c:v>
                </c:pt>
                <c:pt idx="93">
                  <c:v>239</c:v>
                </c:pt>
                <c:pt idx="94">
                  <c:v>240</c:v>
                </c:pt>
                <c:pt idx="95">
                  <c:v>244</c:v>
                </c:pt>
                <c:pt idx="96">
                  <c:v>245</c:v>
                </c:pt>
                <c:pt idx="97">
                  <c:v>246</c:v>
                </c:pt>
                <c:pt idx="98">
                  <c:v>255</c:v>
                </c:pt>
                <c:pt idx="99">
                  <c:v>258</c:v>
                </c:pt>
                <c:pt idx="100">
                  <c:v>273</c:v>
                </c:pt>
                <c:pt idx="101">
                  <c:v>274</c:v>
                </c:pt>
                <c:pt idx="102">
                  <c:v>277</c:v>
                </c:pt>
                <c:pt idx="103">
                  <c:v>278</c:v>
                </c:pt>
                <c:pt idx="104">
                  <c:v>279</c:v>
                </c:pt>
                <c:pt idx="105">
                  <c:v>280</c:v>
                </c:pt>
                <c:pt idx="106">
                  <c:v>281</c:v>
                </c:pt>
                <c:pt idx="107">
                  <c:v>289</c:v>
                </c:pt>
                <c:pt idx="108">
                  <c:v>300</c:v>
                </c:pt>
                <c:pt idx="109">
                  <c:v>302</c:v>
                </c:pt>
                <c:pt idx="110">
                  <c:v>307</c:v>
                </c:pt>
                <c:pt idx="111">
                  <c:v>308</c:v>
                </c:pt>
                <c:pt idx="112">
                  <c:v>309</c:v>
                </c:pt>
                <c:pt idx="113">
                  <c:v>316</c:v>
                </c:pt>
              </c:numCache>
            </c:numRef>
          </c:xVal>
          <c:yVal>
            <c:numRef>
              <c:f>'Activity #4'!$G$2:$G$115</c:f>
              <c:numCache>
                <c:formatCode>0.0000</c:formatCode>
                <c:ptCount val="114"/>
                <c:pt idx="0">
                  <c:v>6.7067079484363052</c:v>
                </c:pt>
                <c:pt idx="1">
                  <c:v>6.5753216307017581</c:v>
                </c:pt>
                <c:pt idx="2">
                  <c:v>5.9154079615156192</c:v>
                </c:pt>
                <c:pt idx="3">
                  <c:v>5.1277807457389475</c:v>
                </c:pt>
                <c:pt idx="4">
                  <c:v>4.9090687756848617</c:v>
                </c:pt>
                <c:pt idx="5">
                  <c:v>4.7678389963572991</c:v>
                </c:pt>
                <c:pt idx="6">
                  <c:v>4.6719719628042107</c:v>
                </c:pt>
                <c:pt idx="7">
                  <c:v>4.0895522693284514</c:v>
                </c:pt>
                <c:pt idx="8">
                  <c:v>4.1329062223561817</c:v>
                </c:pt>
                <c:pt idx="9">
                  <c:v>3.9065829918627539</c:v>
                </c:pt>
                <c:pt idx="10">
                  <c:v>3.737744255824778</c:v>
                </c:pt>
                <c:pt idx="11">
                  <c:v>3.9259439136245144</c:v>
                </c:pt>
                <c:pt idx="12">
                  <c:v>2.2475532941423522</c:v>
                </c:pt>
                <c:pt idx="13">
                  <c:v>1.7990775943233506</c:v>
                </c:pt>
                <c:pt idx="14">
                  <c:v>2.3025470032537392</c:v>
                </c:pt>
                <c:pt idx="15">
                  <c:v>1.6830628423737424</c:v>
                </c:pt>
                <c:pt idx="16">
                  <c:v>1.1277476449634882</c:v>
                </c:pt>
                <c:pt idx="17">
                  <c:v>1.2911468644681416</c:v>
                </c:pt>
                <c:pt idx="18">
                  <c:v>1.2446482949640294</c:v>
                </c:pt>
                <c:pt idx="19">
                  <c:v>0.38806252890350468</c:v>
                </c:pt>
                <c:pt idx="20">
                  <c:v>0.66315120586462228</c:v>
                </c:pt>
                <c:pt idx="21">
                  <c:v>0.23241804288428725</c:v>
                </c:pt>
                <c:pt idx="22">
                  <c:v>-0.22791680354239485</c:v>
                </c:pt>
                <c:pt idx="23">
                  <c:v>-0.66148630146174892</c:v>
                </c:pt>
                <c:pt idx="24">
                  <c:v>-1.06169164954777</c:v>
                </c:pt>
                <c:pt idx="25">
                  <c:v>-1.551529523829009</c:v>
                </c:pt>
                <c:pt idx="26">
                  <c:v>-3.0593939260414409</c:v>
                </c:pt>
                <c:pt idx="27">
                  <c:v>-2.3846199579468532</c:v>
                </c:pt>
                <c:pt idx="28">
                  <c:v>-2.2669947314256316</c:v>
                </c:pt>
                <c:pt idx="29">
                  <c:v>-3.5654919724271519</c:v>
                </c:pt>
                <c:pt idx="30">
                  <c:v>-3.4182627152944907</c:v>
                </c:pt>
                <c:pt idx="31">
                  <c:v>-4.5115926769895438</c:v>
                </c:pt>
                <c:pt idx="32">
                  <c:v>-4.4031573991474957</c:v>
                </c:pt>
                <c:pt idx="33">
                  <c:v>-4.120160574056106</c:v>
                </c:pt>
                <c:pt idx="34">
                  <c:v>-3.9526328810487623</c:v>
                </c:pt>
                <c:pt idx="35">
                  <c:v>-4.0861925113601565</c:v>
                </c:pt>
                <c:pt idx="36">
                  <c:v>-4.5717458466969436</c:v>
                </c:pt>
                <c:pt idx="37">
                  <c:v>-3.956228362216029</c:v>
                </c:pt>
                <c:pt idx="38">
                  <c:v>-4.2459559799057658</c:v>
                </c:pt>
                <c:pt idx="39">
                  <c:v>-4.3475917703371492</c:v>
                </c:pt>
                <c:pt idx="40">
                  <c:v>-5.3177787452768301</c:v>
                </c:pt>
                <c:pt idx="41">
                  <c:v>-5.3434138864439218</c:v>
                </c:pt>
                <c:pt idx="42">
                  <c:v>-5.8206425734364604</c:v>
                </c:pt>
                <c:pt idx="43">
                  <c:v>-6.3477365684907214</c:v>
                </c:pt>
                <c:pt idx="44">
                  <c:v>-6.6491158083542699</c:v>
                </c:pt>
                <c:pt idx="45">
                  <c:v>-6.6809457932602578</c:v>
                </c:pt>
                <c:pt idx="46">
                  <c:v>-6.5026684798209153</c:v>
                </c:pt>
                <c:pt idx="47">
                  <c:v>-6.5220361682534715</c:v>
                </c:pt>
                <c:pt idx="48">
                  <c:v>-6.6151108541747243</c:v>
                </c:pt>
                <c:pt idx="49">
                  <c:v>-6.3492833246979439</c:v>
                </c:pt>
                <c:pt idx="50">
                  <c:v>-7.4764446757569827</c:v>
                </c:pt>
                <c:pt idx="51">
                  <c:v>-7.3179634702875198</c:v>
                </c:pt>
                <c:pt idx="52">
                  <c:v>-7.3732863931347596</c:v>
                </c:pt>
                <c:pt idx="53">
                  <c:v>-7.2092215389752745</c:v>
                </c:pt>
                <c:pt idx="54">
                  <c:v>-7.1531769848646931</c:v>
                </c:pt>
                <c:pt idx="55">
                  <c:v>-7.5744445203809878</c:v>
                </c:pt>
                <c:pt idx="56">
                  <c:v>-7.7815768014702069</c:v>
                </c:pt>
                <c:pt idx="57">
                  <c:v>-7.210258276606698</c:v>
                </c:pt>
                <c:pt idx="58">
                  <c:v>-7.2315330331490992</c:v>
                </c:pt>
                <c:pt idx="59">
                  <c:v>-7.0564974915741834</c:v>
                </c:pt>
                <c:pt idx="60">
                  <c:v>-7.0328133479997819</c:v>
                </c:pt>
                <c:pt idx="61">
                  <c:v>-7.0022142364519446</c:v>
                </c:pt>
                <c:pt idx="62">
                  <c:v>-7.135039199888034</c:v>
                </c:pt>
                <c:pt idx="63">
                  <c:v>-6.1019983609608488</c:v>
                </c:pt>
                <c:pt idx="64">
                  <c:v>-6.0550536164882978</c:v>
                </c:pt>
                <c:pt idx="65">
                  <c:v>-5.53482196894082</c:v>
                </c:pt>
                <c:pt idx="66">
                  <c:v>-4.9928138240238171</c:v>
                </c:pt>
                <c:pt idx="67">
                  <c:v>-4.8918388850939039</c:v>
                </c:pt>
                <c:pt idx="68">
                  <c:v>-4.9369643742417644</c:v>
                </c:pt>
                <c:pt idx="69">
                  <c:v>-4.9461679068747255</c:v>
                </c:pt>
                <c:pt idx="70">
                  <c:v>-3.9087253339604846</c:v>
                </c:pt>
                <c:pt idx="71">
                  <c:v>-3.4014814666998179</c:v>
                </c:pt>
                <c:pt idx="72">
                  <c:v>-3.2377711701803524</c:v>
                </c:pt>
                <c:pt idx="73">
                  <c:v>-2.3835906485716665</c:v>
                </c:pt>
                <c:pt idx="74">
                  <c:v>-3.4842680145692606</c:v>
                </c:pt>
                <c:pt idx="75">
                  <c:v>-3.8153722297346606</c:v>
                </c:pt>
                <c:pt idx="76">
                  <c:v>-3.4948490024273067</c:v>
                </c:pt>
                <c:pt idx="77">
                  <c:v>-3.0773253354238088</c:v>
                </c:pt>
                <c:pt idx="78">
                  <c:v>-1.0477062264823247</c:v>
                </c:pt>
                <c:pt idx="79">
                  <c:v>-0.42859249391450049</c:v>
                </c:pt>
                <c:pt idx="80">
                  <c:v>0.46607478844737926</c:v>
                </c:pt>
                <c:pt idx="81">
                  <c:v>1.438316897388189</c:v>
                </c:pt>
                <c:pt idx="82">
                  <c:v>1.9244182793324915</c:v>
                </c:pt>
                <c:pt idx="83">
                  <c:v>1.9706531907571039</c:v>
                </c:pt>
                <c:pt idx="84">
                  <c:v>3.5379676104842614</c:v>
                </c:pt>
                <c:pt idx="85">
                  <c:v>5.8252504499555062</c:v>
                </c:pt>
                <c:pt idx="86">
                  <c:v>5.8427505210380168</c:v>
                </c:pt>
                <c:pt idx="87">
                  <c:v>7.5285665752471163</c:v>
                </c:pt>
                <c:pt idx="88">
                  <c:v>7.5111994075385491</c:v>
                </c:pt>
                <c:pt idx="89">
                  <c:v>8.2038830789225763</c:v>
                </c:pt>
                <c:pt idx="90">
                  <c:v>8.6125471970316614</c:v>
                </c:pt>
                <c:pt idx="91">
                  <c:v>7.7628774085138801</c:v>
                </c:pt>
                <c:pt idx="92">
                  <c:v>7.9375504433574076</c:v>
                </c:pt>
                <c:pt idx="93">
                  <c:v>8.7185661648745185</c:v>
                </c:pt>
                <c:pt idx="94">
                  <c:v>9.0164337383303561</c:v>
                </c:pt>
                <c:pt idx="95">
                  <c:v>8.438770019764382</c:v>
                </c:pt>
                <c:pt idx="96">
                  <c:v>12.738508251536492</c:v>
                </c:pt>
                <c:pt idx="97">
                  <c:v>13.096137714532031</c:v>
                </c:pt>
                <c:pt idx="98">
                  <c:v>14.600151622755446</c:v>
                </c:pt>
                <c:pt idx="99">
                  <c:v>13.948914388046264</c:v>
                </c:pt>
                <c:pt idx="100">
                  <c:v>9.898568156755104</c:v>
                </c:pt>
                <c:pt idx="101">
                  <c:v>10.345754153679207</c:v>
                </c:pt>
                <c:pt idx="102">
                  <c:v>9.7385007465165287</c:v>
                </c:pt>
                <c:pt idx="103">
                  <c:v>9.934042299169457</c:v>
                </c:pt>
                <c:pt idx="104">
                  <c:v>9.8113088219016014</c:v>
                </c:pt>
                <c:pt idx="105">
                  <c:v>12.007007711920661</c:v>
                </c:pt>
                <c:pt idx="106">
                  <c:v>13.324542301592086</c:v>
                </c:pt>
                <c:pt idx="107">
                  <c:v>11.858973788328552</c:v>
                </c:pt>
                <c:pt idx="108">
                  <c:v>10.948284306878085</c:v>
                </c:pt>
                <c:pt idx="109">
                  <c:v>10.463254263308574</c:v>
                </c:pt>
                <c:pt idx="110">
                  <c:v>10.099228913910741</c:v>
                </c:pt>
                <c:pt idx="111">
                  <c:v>9.9007159252695782</c:v>
                </c:pt>
                <c:pt idx="112">
                  <c:v>9.6916647288467814</c:v>
                </c:pt>
                <c:pt idx="113">
                  <c:v>9.8600501489819017</c:v>
                </c:pt>
              </c:numCache>
            </c:numRef>
          </c:yVal>
          <c:smooth val="0"/>
        </c:ser>
        <c:ser>
          <c:idx val="1"/>
          <c:order val="0"/>
          <c:tx>
            <c:strRef>
              <c:f>'Activity #4'!$J$1</c:f>
              <c:strCache>
                <c:ptCount val="1"/>
                <c:pt idx="0">
                  <c:v>EoT No Tilt (theoretical)</c:v>
                </c:pt>
              </c:strCache>
            </c:strRef>
          </c:tx>
          <c:spPr>
            <a:ln w="28575">
              <a:noFill/>
            </a:ln>
          </c:spPr>
          <c:xVal>
            <c:numRef>
              <c:f>'Activity #4'!$B$2:$B$115</c:f>
              <c:numCache>
                <c:formatCode>General</c:formatCode>
                <c:ptCount val="114"/>
                <c:pt idx="0">
                  <c:v>317</c:v>
                </c:pt>
                <c:pt idx="1">
                  <c:v>318</c:v>
                </c:pt>
                <c:pt idx="2">
                  <c:v>324</c:v>
                </c:pt>
                <c:pt idx="3">
                  <c:v>325</c:v>
                </c:pt>
                <c:pt idx="4">
                  <c:v>326</c:v>
                </c:pt>
                <c:pt idx="5">
                  <c:v>330</c:v>
                </c:pt>
                <c:pt idx="6">
                  <c:v>335</c:v>
                </c:pt>
                <c:pt idx="7">
                  <c:v>338</c:v>
                </c:pt>
                <c:pt idx="8">
                  <c:v>339</c:v>
                </c:pt>
                <c:pt idx="9">
                  <c:v>340</c:v>
                </c:pt>
                <c:pt idx="10">
                  <c:v>344</c:v>
                </c:pt>
                <c:pt idx="11">
                  <c:v>346</c:v>
                </c:pt>
                <c:pt idx="12">
                  <c:v>352</c:v>
                </c:pt>
                <c:pt idx="13">
                  <c:v>353</c:v>
                </c:pt>
                <c:pt idx="14">
                  <c:v>356</c:v>
                </c:pt>
                <c:pt idx="15">
                  <c:v>359</c:v>
                </c:pt>
                <c:pt idx="16">
                  <c:v>361</c:v>
                </c:pt>
                <c:pt idx="17">
                  <c:v>362</c:v>
                </c:pt>
                <c:pt idx="18">
                  <c:v>364</c:v>
                </c:pt>
                <c:pt idx="19">
                  <c:v>365</c:v>
                </c:pt>
                <c:pt idx="20">
                  <c:v>366</c:v>
                </c:pt>
                <c:pt idx="21">
                  <c:v>1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13</c:v>
                </c:pt>
                <c:pt idx="26">
                  <c:v>18</c:v>
                </c:pt>
                <c:pt idx="27">
                  <c:v>21</c:v>
                </c:pt>
                <c:pt idx="28">
                  <c:v>22</c:v>
                </c:pt>
                <c:pt idx="29">
                  <c:v>35</c:v>
                </c:pt>
                <c:pt idx="30">
                  <c:v>36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56</c:v>
                </c:pt>
                <c:pt idx="41">
                  <c:v>57</c:v>
                </c:pt>
                <c:pt idx="42">
                  <c:v>64</c:v>
                </c:pt>
                <c:pt idx="43">
                  <c:v>71</c:v>
                </c:pt>
                <c:pt idx="44">
                  <c:v>72</c:v>
                </c:pt>
                <c:pt idx="45">
                  <c:v>76</c:v>
                </c:pt>
                <c:pt idx="46">
                  <c:v>77</c:v>
                </c:pt>
                <c:pt idx="47">
                  <c:v>78</c:v>
                </c:pt>
                <c:pt idx="48">
                  <c:v>79</c:v>
                </c:pt>
                <c:pt idx="49">
                  <c:v>80</c:v>
                </c:pt>
                <c:pt idx="50">
                  <c:v>86</c:v>
                </c:pt>
                <c:pt idx="51">
                  <c:v>87</c:v>
                </c:pt>
                <c:pt idx="52">
                  <c:v>88</c:v>
                </c:pt>
                <c:pt idx="53">
                  <c:v>92</c:v>
                </c:pt>
                <c:pt idx="54">
                  <c:v>96</c:v>
                </c:pt>
                <c:pt idx="55">
                  <c:v>98</c:v>
                </c:pt>
                <c:pt idx="56">
                  <c:v>99</c:v>
                </c:pt>
                <c:pt idx="57">
                  <c:v>101</c:v>
                </c:pt>
                <c:pt idx="58">
                  <c:v>104</c:v>
                </c:pt>
                <c:pt idx="59">
                  <c:v>105</c:v>
                </c:pt>
                <c:pt idx="60">
                  <c:v>106</c:v>
                </c:pt>
                <c:pt idx="61">
                  <c:v>110</c:v>
                </c:pt>
                <c:pt idx="62">
                  <c:v>114</c:v>
                </c:pt>
                <c:pt idx="63">
                  <c:v>120</c:v>
                </c:pt>
                <c:pt idx="64">
                  <c:v>131</c:v>
                </c:pt>
                <c:pt idx="65">
                  <c:v>132</c:v>
                </c:pt>
                <c:pt idx="66">
                  <c:v>133</c:v>
                </c:pt>
                <c:pt idx="67">
                  <c:v>134</c:v>
                </c:pt>
                <c:pt idx="68">
                  <c:v>140</c:v>
                </c:pt>
                <c:pt idx="69">
                  <c:v>141</c:v>
                </c:pt>
                <c:pt idx="70">
                  <c:v>150</c:v>
                </c:pt>
                <c:pt idx="71">
                  <c:v>157</c:v>
                </c:pt>
                <c:pt idx="72">
                  <c:v>159</c:v>
                </c:pt>
                <c:pt idx="73">
                  <c:v>161</c:v>
                </c:pt>
                <c:pt idx="74">
                  <c:v>162</c:v>
                </c:pt>
                <c:pt idx="75">
                  <c:v>163</c:v>
                </c:pt>
                <c:pt idx="76">
                  <c:v>168</c:v>
                </c:pt>
                <c:pt idx="77">
                  <c:v>171</c:v>
                </c:pt>
                <c:pt idx="78">
                  <c:v>178</c:v>
                </c:pt>
                <c:pt idx="79">
                  <c:v>182</c:v>
                </c:pt>
                <c:pt idx="80">
                  <c:v>185</c:v>
                </c:pt>
                <c:pt idx="81">
                  <c:v>189</c:v>
                </c:pt>
                <c:pt idx="82">
                  <c:v>190</c:v>
                </c:pt>
                <c:pt idx="83">
                  <c:v>196</c:v>
                </c:pt>
                <c:pt idx="84">
                  <c:v>197</c:v>
                </c:pt>
                <c:pt idx="85">
                  <c:v>211</c:v>
                </c:pt>
                <c:pt idx="86">
                  <c:v>222</c:v>
                </c:pt>
                <c:pt idx="87">
                  <c:v>223</c:v>
                </c:pt>
                <c:pt idx="88">
                  <c:v>225</c:v>
                </c:pt>
                <c:pt idx="89">
                  <c:v>230</c:v>
                </c:pt>
                <c:pt idx="90">
                  <c:v>231</c:v>
                </c:pt>
                <c:pt idx="91">
                  <c:v>237</c:v>
                </c:pt>
                <c:pt idx="92">
                  <c:v>238</c:v>
                </c:pt>
                <c:pt idx="93">
                  <c:v>239</c:v>
                </c:pt>
                <c:pt idx="94">
                  <c:v>240</c:v>
                </c:pt>
                <c:pt idx="95">
                  <c:v>244</c:v>
                </c:pt>
                <c:pt idx="96">
                  <c:v>245</c:v>
                </c:pt>
                <c:pt idx="97">
                  <c:v>246</c:v>
                </c:pt>
                <c:pt idx="98">
                  <c:v>255</c:v>
                </c:pt>
                <c:pt idx="99">
                  <c:v>258</c:v>
                </c:pt>
                <c:pt idx="100">
                  <c:v>273</c:v>
                </c:pt>
                <c:pt idx="101">
                  <c:v>274</c:v>
                </c:pt>
                <c:pt idx="102">
                  <c:v>277</c:v>
                </c:pt>
                <c:pt idx="103">
                  <c:v>278</c:v>
                </c:pt>
                <c:pt idx="104">
                  <c:v>279</c:v>
                </c:pt>
                <c:pt idx="105">
                  <c:v>280</c:v>
                </c:pt>
                <c:pt idx="106">
                  <c:v>281</c:v>
                </c:pt>
                <c:pt idx="107">
                  <c:v>289</c:v>
                </c:pt>
                <c:pt idx="108">
                  <c:v>300</c:v>
                </c:pt>
                <c:pt idx="109">
                  <c:v>302</c:v>
                </c:pt>
                <c:pt idx="110">
                  <c:v>307</c:v>
                </c:pt>
                <c:pt idx="111">
                  <c:v>308</c:v>
                </c:pt>
                <c:pt idx="112">
                  <c:v>309</c:v>
                </c:pt>
                <c:pt idx="113">
                  <c:v>316</c:v>
                </c:pt>
              </c:numCache>
            </c:numRef>
          </c:xVal>
          <c:yVal>
            <c:numRef>
              <c:f>'Activity #4'!$J$2:$J$115</c:f>
              <c:numCache>
                <c:formatCode>0.0000</c:formatCode>
                <c:ptCount val="114"/>
                <c:pt idx="0">
                  <c:v>5.7944227364045213</c:v>
                </c:pt>
                <c:pt idx="1">
                  <c:v>5.7142526332691004</c:v>
                </c:pt>
                <c:pt idx="2">
                  <c:v>5.1985853418895269</c:v>
                </c:pt>
                <c:pt idx="3">
                  <c:v>5.1071037531493397</c:v>
                </c:pt>
                <c:pt idx="4">
                  <c:v>5.0141108074887013</c:v>
                </c:pt>
                <c:pt idx="5">
                  <c:v>4.6275823849159261</c:v>
                </c:pt>
                <c:pt idx="6">
                  <c:v>4.1138449991620671</c:v>
                </c:pt>
                <c:pt idx="7">
                  <c:v>3.7907493757749986</c:v>
                </c:pt>
                <c:pt idx="8">
                  <c:v>3.6807643833362014</c:v>
                </c:pt>
                <c:pt idx="9">
                  <c:v>3.569690133856354</c:v>
                </c:pt>
                <c:pt idx="10">
                  <c:v>3.115162604946057</c:v>
                </c:pt>
                <c:pt idx="11">
                  <c:v>2.8822323156427174</c:v>
                </c:pt>
                <c:pt idx="12">
                  <c:v>2.1640949503804459</c:v>
                </c:pt>
                <c:pt idx="13">
                  <c:v>2.0419553639911459</c:v>
                </c:pt>
                <c:pt idx="14">
                  <c:v>1.6720563852069363</c:v>
                </c:pt>
                <c:pt idx="15">
                  <c:v>1.2977049456617162</c:v>
                </c:pt>
                <c:pt idx="16">
                  <c:v>1.0461555923314605</c:v>
                </c:pt>
                <c:pt idx="17">
                  <c:v>0.91989789277637646</c:v>
                </c:pt>
                <c:pt idx="18">
                  <c:v>0.66660325548181898</c:v>
                </c:pt>
                <c:pt idx="19">
                  <c:v>0.53964127580493526</c:v>
                </c:pt>
                <c:pt idx="20">
                  <c:v>0.4125195988480983</c:v>
                </c:pt>
                <c:pt idx="21">
                  <c:v>0.38199081224477499</c:v>
                </c:pt>
                <c:pt idx="22">
                  <c:v>-0.25472336074577973</c:v>
                </c:pt>
                <c:pt idx="23">
                  <c:v>-0.38199081224477499</c:v>
                </c:pt>
                <c:pt idx="24">
                  <c:v>-0.50914522032710319</c:v>
                </c:pt>
                <c:pt idx="25">
                  <c:v>-1.1419063852114055</c:v>
                </c:pt>
                <c:pt idx="26">
                  <c:v>-1.7662243748838384</c:v>
                </c:pt>
                <c:pt idx="27">
                  <c:v>-2.1348384970003527</c:v>
                </c:pt>
                <c:pt idx="28">
                  <c:v>-2.2564946464145423</c:v>
                </c:pt>
                <c:pt idx="29">
                  <c:v>-3.764454064721074</c:v>
                </c:pt>
                <c:pt idx="30">
                  <c:v>-3.8735894360288996</c:v>
                </c:pt>
                <c:pt idx="31">
                  <c:v>-4.4014376269811946</c:v>
                </c:pt>
                <c:pt idx="32">
                  <c:v>-4.5032228288529268</c:v>
                </c:pt>
                <c:pt idx="33">
                  <c:v>-4.6036753816706417</c:v>
                </c:pt>
                <c:pt idx="34">
                  <c:v>-5.084922251920732</c:v>
                </c:pt>
                <c:pt idx="35">
                  <c:v>-5.1767690523145697</c:v>
                </c:pt>
                <c:pt idx="36">
                  <c:v>-5.2670838795765942</c:v>
                </c:pt>
                <c:pt idx="37">
                  <c:v>-5.3558400066328931</c:v>
                </c:pt>
                <c:pt idx="38">
                  <c:v>-5.4430111676793782</c:v>
                </c:pt>
                <c:pt idx="39">
                  <c:v>-5.5285715659545609</c:v>
                </c:pt>
                <c:pt idx="40">
                  <c:v>-5.7753374115027434</c:v>
                </c:pt>
                <c:pt idx="41">
                  <c:v>-5.8542064361455699</c:v>
                </c:pt>
                <c:pt idx="42">
                  <c:v>-6.3565394471191503</c:v>
                </c:pt>
                <c:pt idx="43">
                  <c:v>-6.7668073597469078</c:v>
                </c:pt>
                <c:pt idx="44">
                  <c:v>-6.8175376779763779</c:v>
                </c:pt>
                <c:pt idx="45">
                  <c:v>-7.0001425091792173</c:v>
                </c:pt>
                <c:pt idx="46">
                  <c:v>-7.0406470562190746</c:v>
                </c:pt>
                <c:pt idx="47">
                  <c:v>-7.0790680484369934</c:v>
                </c:pt>
                <c:pt idx="48">
                  <c:v>-7.1153941158206857</c:v>
                </c:pt>
                <c:pt idx="49">
                  <c:v>-7.1496145083137588</c:v>
                </c:pt>
                <c:pt idx="50">
                  <c:v>-7.3101945647118765</c:v>
                </c:pt>
                <c:pt idx="51">
                  <c:v>-7.3294269291087453</c:v>
                </c:pt>
                <c:pt idx="52">
                  <c:v>-7.3464902793939988</c:v>
                </c:pt>
                <c:pt idx="53">
                  <c:v>-7.3929622057589004</c:v>
                </c:pt>
                <c:pt idx="54">
                  <c:v>-7.4044420194733682</c:v>
                </c:pt>
                <c:pt idx="55">
                  <c:v>-7.3970364220636524</c:v>
                </c:pt>
                <c:pt idx="56">
                  <c:v>-7.3900493804985121</c:v>
                </c:pt>
                <c:pt idx="57">
                  <c:v>-7.3695171494919354</c:v>
                </c:pt>
                <c:pt idx="58">
                  <c:v>-7.3223738461605903</c:v>
                </c:pt>
                <c:pt idx="59">
                  <c:v>-7.3023187139768151</c:v>
                </c:pt>
                <c:pt idx="60">
                  <c:v>-7.2801025898776164</c:v>
                </c:pt>
                <c:pt idx="61">
                  <c:v>-7.169769214128956</c:v>
                </c:pt>
                <c:pt idx="62">
                  <c:v>-7.0255001350674045</c:v>
                </c:pt>
                <c:pt idx="63">
                  <c:v>-6.7470039462467986</c:v>
                </c:pt>
                <c:pt idx="64">
                  <c:v>-6.0525694126927458</c:v>
                </c:pt>
                <c:pt idx="65">
                  <c:v>-5.97828762006879</c:v>
                </c:pt>
                <c:pt idx="66">
                  <c:v>-5.9022366590860722</c:v>
                </c:pt>
                <c:pt idx="67">
                  <c:v>-5.8244390356796325</c:v>
                </c:pt>
                <c:pt idx="68">
                  <c:v>-5.3222979742691967</c:v>
                </c:pt>
                <c:pt idx="69">
                  <c:v>-5.2329464218556749</c:v>
                </c:pt>
                <c:pt idx="70">
                  <c:v>-4.3624160828055114</c:v>
                </c:pt>
                <c:pt idx="71">
                  <c:v>-3.6120245791453702</c:v>
                </c:pt>
                <c:pt idx="72">
                  <c:v>-3.3875225270599243</c:v>
                </c:pt>
                <c:pt idx="73">
                  <c:v>-3.1590108624145978</c:v>
                </c:pt>
                <c:pt idx="74">
                  <c:v>-3.0433357724329055</c:v>
                </c:pt>
                <c:pt idx="75">
                  <c:v>-2.9267600611201186</c:v>
                </c:pt>
                <c:pt idx="76">
                  <c:v>-2.3315883871881478</c:v>
                </c:pt>
                <c:pt idx="77">
                  <c:v>-1.9659230439138631</c:v>
                </c:pt>
                <c:pt idx="78">
                  <c:v>-1.0940543651709944</c:v>
                </c:pt>
                <c:pt idx="79">
                  <c:v>-0.58790767753477546</c:v>
                </c:pt>
                <c:pt idx="80">
                  <c:v>-0.20633992261872136</c:v>
                </c:pt>
                <c:pt idx="81">
                  <c:v>0.30309591364589816</c:v>
                </c:pt>
                <c:pt idx="82">
                  <c:v>0.43032484372654578</c:v>
                </c:pt>
                <c:pt idx="83">
                  <c:v>1.1897096075670566</c:v>
                </c:pt>
                <c:pt idx="84">
                  <c:v>1.3152593230916712</c:v>
                </c:pt>
                <c:pt idx="85">
                  <c:v>3.0154384422721177</c:v>
                </c:pt>
                <c:pt idx="86">
                  <c:v>4.233794740243324</c:v>
                </c:pt>
                <c:pt idx="87">
                  <c:v>4.3376747402426767</c:v>
                </c:pt>
                <c:pt idx="88">
                  <c:v>4.5415534045846311</c:v>
                </c:pt>
                <c:pt idx="89">
                  <c:v>5.0272197811340291</c:v>
                </c:pt>
                <c:pt idx="90">
                  <c:v>5.120002783361123</c:v>
                </c:pt>
                <c:pt idx="91">
                  <c:v>5.6439529583680264</c:v>
                </c:pt>
                <c:pt idx="92">
                  <c:v>5.7255787959141013</c:v>
                </c:pt>
                <c:pt idx="93">
                  <c:v>5.8055102498030386</c:v>
                </c:pt>
                <c:pt idx="94">
                  <c:v>5.8837236657362766</c:v>
                </c:pt>
                <c:pt idx="95">
                  <c:v>6.178941801519886</c:v>
                </c:pt>
                <c:pt idx="96">
                  <c:v>6.2482282445217576</c:v>
                </c:pt>
                <c:pt idx="97">
                  <c:v>6.3156656350170337</c:v>
                </c:pt>
                <c:pt idx="98">
                  <c:v>6.8362869969605979</c:v>
                </c:pt>
                <c:pt idx="99">
                  <c:v>6.9739885603782454</c:v>
                </c:pt>
                <c:pt idx="100">
                  <c:v>7.3783484948740714</c:v>
                </c:pt>
                <c:pt idx="101">
                  <c:v>7.3880469801190269</c:v>
                </c:pt>
                <c:pt idx="102">
                  <c:v>7.4040160211408468</c:v>
                </c:pt>
                <c:pt idx="103">
                  <c:v>7.4049583123531271</c:v>
                </c:pt>
                <c:pt idx="104">
                  <c:v>7.4037092372783366</c:v>
                </c:pt>
                <c:pt idx="105">
                  <c:v>7.400269165558349</c:v>
                </c:pt>
                <c:pt idx="106">
                  <c:v>7.394639115221044</c:v>
                </c:pt>
                <c:pt idx="107">
                  <c:v>7.2710951976304266</c:v>
                </c:pt>
                <c:pt idx="108">
                  <c:v>6.8776397132355758</c:v>
                </c:pt>
                <c:pt idx="109">
                  <c:v>6.7791658414382123</c:v>
                </c:pt>
                <c:pt idx="110">
                  <c:v>6.4981540196136836</c:v>
                </c:pt>
                <c:pt idx="111">
                  <c:v>6.4361131803024145</c:v>
                </c:pt>
                <c:pt idx="112">
                  <c:v>6.3721676872647501</c:v>
                </c:pt>
                <c:pt idx="113">
                  <c:v>5.8728780827375413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348672"/>
        <c:axId val="190375424"/>
      </c:scatterChart>
      <c:valAx>
        <c:axId val="190348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Day</a:t>
                </a:r>
                <a:r>
                  <a:rPr lang="en-US" b="0" baseline="0"/>
                  <a:t> of Year</a:t>
                </a:r>
                <a:endParaRPr lang="en-US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0375424"/>
        <c:crosses val="autoZero"/>
        <c:crossBetween val="midCat"/>
      </c:valAx>
      <c:valAx>
        <c:axId val="1903754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0"/>
                  <a:t>Equation</a:t>
                </a:r>
                <a:r>
                  <a:rPr lang="en-US" b="0" baseline="0"/>
                  <a:t> of Time</a:t>
                </a:r>
                <a:r>
                  <a:rPr lang="en-US" baseline="0"/>
                  <a:t/>
                </a:r>
                <a:br>
                  <a:rPr lang="en-US" baseline="0"/>
                </a:br>
                <a:r>
                  <a:rPr lang="en-US" b="0" baseline="0"/>
                  <a:t>(clock minutes</a:t>
                </a:r>
                <a:r>
                  <a:rPr lang="en-US" baseline="0"/>
                  <a:t>)</a:t>
                </a:r>
                <a:endParaRPr lang="en-US"/>
              </a:p>
            </c:rich>
          </c:tx>
          <c:layout/>
          <c:overlay val="0"/>
        </c:title>
        <c:numFmt formatCode="0.00" sourceLinked="0"/>
        <c:majorTickMark val="out"/>
        <c:minorTickMark val="none"/>
        <c:tickLblPos val="nextTo"/>
        <c:crossAx val="19034867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Tilted Axis</a:t>
            </a:r>
            <a:br>
              <a:rPr lang="en-US" sz="1400" b="0"/>
            </a:br>
            <a:r>
              <a:rPr lang="en-US" sz="1400" b="0"/>
              <a:t>Elliptical Orbit</a:t>
            </a:r>
            <a:br>
              <a:rPr lang="en-US" sz="1400" b="0"/>
            </a:br>
            <a:r>
              <a:rPr lang="en-US" sz="1400" b="0"/>
              <a:t> Calculated Equation of Time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'Activity #4'!$C$1</c:f>
              <c:strCache>
                <c:ptCount val="1"/>
                <c:pt idx="0">
                  <c:v>EoT Calculated
from Activity #3
(Minutes)</c:v>
                </c:pt>
              </c:strCache>
            </c:strRef>
          </c:tx>
          <c:spPr>
            <a:ln w="28575">
              <a:noFill/>
            </a:ln>
          </c:spPr>
          <c:xVal>
            <c:numRef>
              <c:f>'Activity #4'!$B$2:$B$128</c:f>
              <c:numCache>
                <c:formatCode>General</c:formatCode>
                <c:ptCount val="127"/>
                <c:pt idx="0">
                  <c:v>317</c:v>
                </c:pt>
                <c:pt idx="1">
                  <c:v>318</c:v>
                </c:pt>
                <c:pt idx="2">
                  <c:v>324</c:v>
                </c:pt>
                <c:pt idx="3">
                  <c:v>325</c:v>
                </c:pt>
                <c:pt idx="4">
                  <c:v>326</c:v>
                </c:pt>
                <c:pt idx="5">
                  <c:v>330</c:v>
                </c:pt>
                <c:pt idx="6">
                  <c:v>335</c:v>
                </c:pt>
                <c:pt idx="7">
                  <c:v>338</c:v>
                </c:pt>
                <c:pt idx="8">
                  <c:v>339</c:v>
                </c:pt>
                <c:pt idx="9">
                  <c:v>340</c:v>
                </c:pt>
                <c:pt idx="10">
                  <c:v>344</c:v>
                </c:pt>
                <c:pt idx="11">
                  <c:v>346</c:v>
                </c:pt>
                <c:pt idx="12">
                  <c:v>352</c:v>
                </c:pt>
                <c:pt idx="13">
                  <c:v>353</c:v>
                </c:pt>
                <c:pt idx="14">
                  <c:v>356</c:v>
                </c:pt>
                <c:pt idx="15">
                  <c:v>359</c:v>
                </c:pt>
                <c:pt idx="16">
                  <c:v>361</c:v>
                </c:pt>
                <c:pt idx="17">
                  <c:v>362</c:v>
                </c:pt>
                <c:pt idx="18">
                  <c:v>364</c:v>
                </c:pt>
                <c:pt idx="19">
                  <c:v>365</c:v>
                </c:pt>
                <c:pt idx="20">
                  <c:v>366</c:v>
                </c:pt>
                <c:pt idx="21">
                  <c:v>1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13</c:v>
                </c:pt>
                <c:pt idx="26">
                  <c:v>18</c:v>
                </c:pt>
                <c:pt idx="27">
                  <c:v>21</c:v>
                </c:pt>
                <c:pt idx="28">
                  <c:v>22</c:v>
                </c:pt>
                <c:pt idx="29">
                  <c:v>35</c:v>
                </c:pt>
                <c:pt idx="30">
                  <c:v>36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56</c:v>
                </c:pt>
                <c:pt idx="41">
                  <c:v>57</c:v>
                </c:pt>
                <c:pt idx="42">
                  <c:v>64</c:v>
                </c:pt>
                <c:pt idx="43">
                  <c:v>71</c:v>
                </c:pt>
                <c:pt idx="44">
                  <c:v>72</c:v>
                </c:pt>
                <c:pt idx="45">
                  <c:v>76</c:v>
                </c:pt>
                <c:pt idx="46">
                  <c:v>77</c:v>
                </c:pt>
                <c:pt idx="47">
                  <c:v>78</c:v>
                </c:pt>
                <c:pt idx="48">
                  <c:v>79</c:v>
                </c:pt>
                <c:pt idx="49">
                  <c:v>80</c:v>
                </c:pt>
                <c:pt idx="50">
                  <c:v>86</c:v>
                </c:pt>
                <c:pt idx="51">
                  <c:v>87</c:v>
                </c:pt>
                <c:pt idx="52">
                  <c:v>88</c:v>
                </c:pt>
                <c:pt idx="53">
                  <c:v>92</c:v>
                </c:pt>
                <c:pt idx="54">
                  <c:v>96</c:v>
                </c:pt>
                <c:pt idx="55">
                  <c:v>98</c:v>
                </c:pt>
                <c:pt idx="56">
                  <c:v>99</c:v>
                </c:pt>
                <c:pt idx="57">
                  <c:v>101</c:v>
                </c:pt>
                <c:pt idx="58">
                  <c:v>104</c:v>
                </c:pt>
                <c:pt idx="59">
                  <c:v>105</c:v>
                </c:pt>
                <c:pt idx="60">
                  <c:v>106</c:v>
                </c:pt>
                <c:pt idx="61">
                  <c:v>110</c:v>
                </c:pt>
                <c:pt idx="62">
                  <c:v>114</c:v>
                </c:pt>
                <c:pt idx="63">
                  <c:v>120</c:v>
                </c:pt>
                <c:pt idx="64">
                  <c:v>131</c:v>
                </c:pt>
                <c:pt idx="65">
                  <c:v>132</c:v>
                </c:pt>
                <c:pt idx="66">
                  <c:v>133</c:v>
                </c:pt>
                <c:pt idx="67">
                  <c:v>134</c:v>
                </c:pt>
                <c:pt idx="68">
                  <c:v>140</c:v>
                </c:pt>
                <c:pt idx="69">
                  <c:v>141</c:v>
                </c:pt>
                <c:pt idx="70">
                  <c:v>150</c:v>
                </c:pt>
                <c:pt idx="71">
                  <c:v>157</c:v>
                </c:pt>
                <c:pt idx="72">
                  <c:v>159</c:v>
                </c:pt>
                <c:pt idx="73">
                  <c:v>161</c:v>
                </c:pt>
                <c:pt idx="74">
                  <c:v>162</c:v>
                </c:pt>
                <c:pt idx="75">
                  <c:v>163</c:v>
                </c:pt>
                <c:pt idx="76">
                  <c:v>168</c:v>
                </c:pt>
                <c:pt idx="77">
                  <c:v>171</c:v>
                </c:pt>
                <c:pt idx="78">
                  <c:v>178</c:v>
                </c:pt>
                <c:pt idx="79">
                  <c:v>182</c:v>
                </c:pt>
                <c:pt idx="80">
                  <c:v>185</c:v>
                </c:pt>
                <c:pt idx="81">
                  <c:v>189</c:v>
                </c:pt>
                <c:pt idx="82">
                  <c:v>190</c:v>
                </c:pt>
                <c:pt idx="83">
                  <c:v>196</c:v>
                </c:pt>
                <c:pt idx="84">
                  <c:v>197</c:v>
                </c:pt>
                <c:pt idx="85">
                  <c:v>211</c:v>
                </c:pt>
                <c:pt idx="86">
                  <c:v>222</c:v>
                </c:pt>
                <c:pt idx="87">
                  <c:v>223</c:v>
                </c:pt>
                <c:pt idx="88">
                  <c:v>225</c:v>
                </c:pt>
                <c:pt idx="89">
                  <c:v>230</c:v>
                </c:pt>
                <c:pt idx="90">
                  <c:v>231</c:v>
                </c:pt>
                <c:pt idx="91">
                  <c:v>237</c:v>
                </c:pt>
                <c:pt idx="92">
                  <c:v>238</c:v>
                </c:pt>
                <c:pt idx="93">
                  <c:v>239</c:v>
                </c:pt>
                <c:pt idx="94">
                  <c:v>240</c:v>
                </c:pt>
                <c:pt idx="95">
                  <c:v>244</c:v>
                </c:pt>
                <c:pt idx="96">
                  <c:v>245</c:v>
                </c:pt>
                <c:pt idx="97">
                  <c:v>246</c:v>
                </c:pt>
                <c:pt idx="98">
                  <c:v>255</c:v>
                </c:pt>
                <c:pt idx="99">
                  <c:v>258</c:v>
                </c:pt>
                <c:pt idx="100">
                  <c:v>273</c:v>
                </c:pt>
                <c:pt idx="101">
                  <c:v>274</c:v>
                </c:pt>
                <c:pt idx="102">
                  <c:v>277</c:v>
                </c:pt>
                <c:pt idx="103">
                  <c:v>278</c:v>
                </c:pt>
                <c:pt idx="104">
                  <c:v>279</c:v>
                </c:pt>
                <c:pt idx="105">
                  <c:v>280</c:v>
                </c:pt>
                <c:pt idx="106">
                  <c:v>281</c:v>
                </c:pt>
                <c:pt idx="107">
                  <c:v>289</c:v>
                </c:pt>
                <c:pt idx="108">
                  <c:v>300</c:v>
                </c:pt>
                <c:pt idx="109">
                  <c:v>302</c:v>
                </c:pt>
                <c:pt idx="110">
                  <c:v>307</c:v>
                </c:pt>
                <c:pt idx="111">
                  <c:v>308</c:v>
                </c:pt>
                <c:pt idx="112">
                  <c:v>309</c:v>
                </c:pt>
                <c:pt idx="113">
                  <c:v>316</c:v>
                </c:pt>
              </c:numCache>
            </c:numRef>
          </c:xVal>
          <c:yVal>
            <c:numRef>
              <c:f>'Activity #4'!$C$2:$C$128</c:f>
              <c:numCache>
                <c:formatCode>0.00</c:formatCode>
                <c:ptCount val="127"/>
                <c:pt idx="0">
                  <c:v>16.399300026571197</c:v>
                </c:pt>
                <c:pt idx="1">
                  <c:v>16.173017675964871</c:v>
                </c:pt>
                <c:pt idx="2">
                  <c:v>14.69913118692349</c:v>
                </c:pt>
                <c:pt idx="3">
                  <c:v>13.736199416923105</c:v>
                </c:pt>
                <c:pt idx="4">
                  <c:v>13.331275169440325</c:v>
                </c:pt>
                <c:pt idx="5">
                  <c:v>12.340237149970982</c:v>
                </c:pt>
                <c:pt idx="6">
                  <c:v>10.964690590573435</c:v>
                </c:pt>
                <c:pt idx="7">
                  <c:v>9.5128955725975395</c:v>
                </c:pt>
                <c:pt idx="8">
                  <c:v>9.2516105224406484</c:v>
                </c:pt>
                <c:pt idx="9">
                  <c:v>8.7138579932257798</c:v>
                </c:pt>
                <c:pt idx="10">
                  <c:v>7.2395285561509501</c:v>
                </c:pt>
                <c:pt idx="11">
                  <c:v>6.7450995314463853</c:v>
                </c:pt>
                <c:pt idx="12">
                  <c:v>2.9428952122426808</c:v>
                </c:pt>
                <c:pt idx="13">
                  <c:v>2.1343546794379127</c:v>
                </c:pt>
                <c:pt idx="14">
                  <c:v>1.5568598624059538</c:v>
                </c:pt>
                <c:pt idx="15">
                  <c:v>-0.1345337736536189</c:v>
                </c:pt>
                <c:pt idx="16">
                  <c:v>-1.3930042434855423</c:v>
                </c:pt>
                <c:pt idx="17">
                  <c:v>-1.5763285434446745</c:v>
                </c:pt>
                <c:pt idx="18">
                  <c:v>-2.3042585025330355</c:v>
                </c:pt>
                <c:pt idx="19">
                  <c:v>-3.4946508069059612</c:v>
                </c:pt>
                <c:pt idx="20">
                  <c:v>-3.5481755294733173</c:v>
                </c:pt>
                <c:pt idx="21">
                  <c:v>-4.0569553247579879</c:v>
                </c:pt>
                <c:pt idx="22">
                  <c:v>-6.0597983794649508</c:v>
                </c:pt>
                <c:pt idx="23">
                  <c:v>-6.780315448129401</c:v>
                </c:pt>
                <c:pt idx="24">
                  <c:v>-7.4594236141564858</c:v>
                </c:pt>
                <c:pt idx="25">
                  <c:v>-9.2116364049262813</c:v>
                </c:pt>
                <c:pt idx="26">
                  <c:v>-11.735723230239683</c:v>
                </c:pt>
                <c:pt idx="27">
                  <c:v>-11.540686224351351</c:v>
                </c:pt>
                <c:pt idx="28">
                  <c:v>-11.560280147112289</c:v>
                </c:pt>
                <c:pt idx="29">
                  <c:v>-13.567462660963903</c:v>
                </c:pt>
                <c:pt idx="30">
                  <c:v>-13.391577969012657</c:v>
                </c:pt>
                <c:pt idx="31">
                  <c:v>-14.168932275715502</c:v>
                </c:pt>
                <c:pt idx="32">
                  <c:v>-13.963623993231197</c:v>
                </c:pt>
                <c:pt idx="33">
                  <c:v>-13.572869468974204</c:v>
                </c:pt>
                <c:pt idx="34">
                  <c:v>-12.709518534505445</c:v>
                </c:pt>
                <c:pt idx="35">
                  <c:v>-12.673889506190834</c:v>
                </c:pt>
                <c:pt idx="36">
                  <c:v>-12.98074943611882</c:v>
                </c:pt>
                <c:pt idx="37">
                  <c:v>-12.177266335881621</c:v>
                </c:pt>
                <c:pt idx="38">
                  <c:v>-12.269996471254476</c:v>
                </c:pt>
                <c:pt idx="39">
                  <c:v>-12.165850727141549</c:v>
                </c:pt>
                <c:pt idx="40">
                  <c:v>-12.468572062138817</c:v>
                </c:pt>
                <c:pt idx="41">
                  <c:v>-12.255905525925394</c:v>
                </c:pt>
                <c:pt idx="42">
                  <c:v>-10.872943120240686</c:v>
                </c:pt>
                <c:pt idx="43">
                  <c:v>-9.2787780151754031</c:v>
                </c:pt>
                <c:pt idx="44">
                  <c:v>-9.2622281519665357</c:v>
                </c:pt>
                <c:pt idx="45">
                  <c:v>-7.9984540871030827</c:v>
                </c:pt>
                <c:pt idx="46">
                  <c:v>-7.4919996181938622</c:v>
                </c:pt>
                <c:pt idx="47">
                  <c:v>-7.1821618603249089</c:v>
                </c:pt>
                <c:pt idx="48">
                  <c:v>-6.9453452221894443</c:v>
                </c:pt>
                <c:pt idx="49">
                  <c:v>-6.3492833246979439</c:v>
                </c:pt>
                <c:pt idx="50">
                  <c:v>-5.5070332228362373</c:v>
                </c:pt>
                <c:pt idx="51">
                  <c:v>-5.0255068277409167</c:v>
                </c:pt>
                <c:pt idx="52">
                  <c:v>-4.7601740495224938</c:v>
                </c:pt>
                <c:pt idx="53">
                  <c:v>-3.3440963991095467</c:v>
                </c:pt>
                <c:pt idx="54">
                  <c:v>-2.1008764380604679</c:v>
                </c:pt>
                <c:pt idx="55">
                  <c:v>-1.9593314007210423</c:v>
                </c:pt>
                <c:pt idx="56">
                  <c:v>-1.8938503663474242</c:v>
                </c:pt>
                <c:pt idx="57">
                  <c:v>-0.79641710911252261</c:v>
                </c:pt>
                <c:pt idx="58">
                  <c:v>-8.0739716287112948E-2</c:v>
                </c:pt>
                <c:pt idx="59">
                  <c:v>0.32487286552837369</c:v>
                </c:pt>
                <c:pt idx="60">
                  <c:v>0.57113497532846236</c:v>
                </c:pt>
                <c:pt idx="61">
                  <c:v>1.4067893529699327</c:v>
                </c:pt>
                <c:pt idx="62">
                  <c:v>1.9308204760609136</c:v>
                </c:pt>
                <c:pt idx="63">
                  <c:v>3.6411720802528555</c:v>
                </c:pt>
                <c:pt idx="64">
                  <c:v>3.8701552013068632</c:v>
                </c:pt>
                <c:pt idx="65">
                  <c:v>4.33578446208071</c:v>
                </c:pt>
                <c:pt idx="66">
                  <c:v>4.8112281620119868</c:v>
                </c:pt>
                <c:pt idx="67">
                  <c:v>4.8337038478213437</c:v>
                </c:pt>
                <c:pt idx="68">
                  <c:v>4.0704410842769025</c:v>
                </c:pt>
                <c:pt idx="69">
                  <c:v>3.9012736118390112</c:v>
                </c:pt>
                <c:pt idx="70">
                  <c:v>3.0213240714910414</c:v>
                </c:pt>
                <c:pt idx="71">
                  <c:v>1.5249114895408609</c:v>
                </c:pt>
                <c:pt idx="72">
                  <c:v>1.0516021974619227</c:v>
                </c:pt>
                <c:pt idx="73">
                  <c:v>1.2458800397176144</c:v>
                </c:pt>
                <c:pt idx="74">
                  <c:v>-0.19225810848282784</c:v>
                </c:pt>
                <c:pt idx="75">
                  <c:v>-0.8652393463310325</c:v>
                </c:pt>
                <c:pt idx="76">
                  <c:v>-2.3042611163650339</c:v>
                </c:pt>
                <c:pt idx="77">
                  <c:v>-2.9655469502566785</c:v>
                </c:pt>
                <c:pt idx="78">
                  <c:v>-3.435788559418528</c:v>
                </c:pt>
                <c:pt idx="79">
                  <c:v>-4.1850475538242122</c:v>
                </c:pt>
                <c:pt idx="80">
                  <c:v>-4.265490783060927</c:v>
                </c:pt>
                <c:pt idx="81">
                  <c:v>-4.5035300951246287</c:v>
                </c:pt>
                <c:pt idx="82">
                  <c:v>-4.3013604484984338</c:v>
                </c:pt>
                <c:pt idx="83">
                  <c:v>-5.7757359456669981</c:v>
                </c:pt>
                <c:pt idx="84">
                  <c:v>-4.4285608217922627</c:v>
                </c:pt>
                <c:pt idx="85">
                  <c:v>-4.0675150039518488</c:v>
                </c:pt>
                <c:pt idx="86">
                  <c:v>-3.9480249591591954</c:v>
                </c:pt>
                <c:pt idx="87">
                  <c:v>-2.1832984753199325</c:v>
                </c:pt>
                <c:pt idx="88">
                  <c:v>-2.0095925983356073</c:v>
                </c:pt>
                <c:pt idx="89">
                  <c:v>-0.65302749547672645</c:v>
                </c:pt>
                <c:pt idx="90">
                  <c:v>-8.1180881850696843E-2</c:v>
                </c:pt>
                <c:pt idx="91">
                  <c:v>0.2425492177831772</c:v>
                </c:pt>
                <c:pt idx="92">
                  <c:v>0.64287180947542977</c:v>
                </c:pt>
                <c:pt idx="93">
                  <c:v>1.6574325867853392</c:v>
                </c:pt>
                <c:pt idx="94">
                  <c:v>2.1964640115925147</c:v>
                </c:pt>
                <c:pt idx="95">
                  <c:v>2.6539144428858208</c:v>
                </c:pt>
                <c:pt idx="96">
                  <c:v>7.2285689213498427</c:v>
                </c:pt>
                <c:pt idx="97">
                  <c:v>7.8669626474525058</c:v>
                </c:pt>
                <c:pt idx="98">
                  <c:v>12.108585484287833</c:v>
                </c:pt>
                <c:pt idx="99">
                  <c:v>12.42860259925015</c:v>
                </c:pt>
                <c:pt idx="100">
                  <c:v>13.263253930532189</c:v>
                </c:pt>
                <c:pt idx="101">
                  <c:v>14.020534328772023</c:v>
                </c:pt>
                <c:pt idx="102">
                  <c:v>14.319143095017948</c:v>
                </c:pt>
                <c:pt idx="103">
                  <c:v>14.807414620020177</c:v>
                </c:pt>
                <c:pt idx="104">
                  <c:v>14.972264741505898</c:v>
                </c:pt>
                <c:pt idx="105">
                  <c:v>17.450085303489331</c:v>
                </c:pt>
                <c:pt idx="106">
                  <c:v>19.043967805838232</c:v>
                </c:pt>
                <c:pt idx="107">
                  <c:v>19.545348374567649</c:v>
                </c:pt>
                <c:pt idx="108">
                  <c:v>20.443212880366776</c:v>
                </c:pt>
                <c:pt idx="109">
                  <c:v>20.154518530955457</c:v>
                </c:pt>
                <c:pt idx="110">
                  <c:v>20.084811426048976</c:v>
                </c:pt>
                <c:pt idx="111">
                  <c:v>19.91050077064985</c:v>
                </c:pt>
                <c:pt idx="112">
                  <c:v>19.713879041140235</c:v>
                </c:pt>
                <c:pt idx="113">
                  <c:v>19.635666368810266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'Activity #4'!$F$1</c:f>
              <c:strCache>
                <c:ptCount val="1"/>
                <c:pt idx="0">
                  <c:v>EoT Tilted Circular</c:v>
                </c:pt>
              </c:strCache>
            </c:strRef>
          </c:tx>
          <c:spPr>
            <a:ln w="28575">
              <a:noFill/>
            </a:ln>
          </c:spPr>
          <c:xVal>
            <c:numRef>
              <c:f>'Activity #4'!$B$2:$B$128</c:f>
              <c:numCache>
                <c:formatCode>General</c:formatCode>
                <c:ptCount val="127"/>
                <c:pt idx="0">
                  <c:v>317</c:v>
                </c:pt>
                <c:pt idx="1">
                  <c:v>318</c:v>
                </c:pt>
                <c:pt idx="2">
                  <c:v>324</c:v>
                </c:pt>
                <c:pt idx="3">
                  <c:v>325</c:v>
                </c:pt>
                <c:pt idx="4">
                  <c:v>326</c:v>
                </c:pt>
                <c:pt idx="5">
                  <c:v>330</c:v>
                </c:pt>
                <c:pt idx="6">
                  <c:v>335</c:v>
                </c:pt>
                <c:pt idx="7">
                  <c:v>338</c:v>
                </c:pt>
                <c:pt idx="8">
                  <c:v>339</c:v>
                </c:pt>
                <c:pt idx="9">
                  <c:v>340</c:v>
                </c:pt>
                <c:pt idx="10">
                  <c:v>344</c:v>
                </c:pt>
                <c:pt idx="11">
                  <c:v>346</c:v>
                </c:pt>
                <c:pt idx="12">
                  <c:v>352</c:v>
                </c:pt>
                <c:pt idx="13">
                  <c:v>353</c:v>
                </c:pt>
                <c:pt idx="14">
                  <c:v>356</c:v>
                </c:pt>
                <c:pt idx="15">
                  <c:v>359</c:v>
                </c:pt>
                <c:pt idx="16">
                  <c:v>361</c:v>
                </c:pt>
                <c:pt idx="17">
                  <c:v>362</c:v>
                </c:pt>
                <c:pt idx="18">
                  <c:v>364</c:v>
                </c:pt>
                <c:pt idx="19">
                  <c:v>365</c:v>
                </c:pt>
                <c:pt idx="20">
                  <c:v>366</c:v>
                </c:pt>
                <c:pt idx="21">
                  <c:v>1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13</c:v>
                </c:pt>
                <c:pt idx="26">
                  <c:v>18</c:v>
                </c:pt>
                <c:pt idx="27">
                  <c:v>21</c:v>
                </c:pt>
                <c:pt idx="28">
                  <c:v>22</c:v>
                </c:pt>
                <c:pt idx="29">
                  <c:v>35</c:v>
                </c:pt>
                <c:pt idx="30">
                  <c:v>36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56</c:v>
                </c:pt>
                <c:pt idx="41">
                  <c:v>57</c:v>
                </c:pt>
                <c:pt idx="42">
                  <c:v>64</c:v>
                </c:pt>
                <c:pt idx="43">
                  <c:v>71</c:v>
                </c:pt>
                <c:pt idx="44">
                  <c:v>72</c:v>
                </c:pt>
                <c:pt idx="45">
                  <c:v>76</c:v>
                </c:pt>
                <c:pt idx="46">
                  <c:v>77</c:v>
                </c:pt>
                <c:pt idx="47">
                  <c:v>78</c:v>
                </c:pt>
                <c:pt idx="48">
                  <c:v>79</c:v>
                </c:pt>
                <c:pt idx="49">
                  <c:v>80</c:v>
                </c:pt>
                <c:pt idx="50">
                  <c:v>86</c:v>
                </c:pt>
                <c:pt idx="51">
                  <c:v>87</c:v>
                </c:pt>
                <c:pt idx="52">
                  <c:v>88</c:v>
                </c:pt>
                <c:pt idx="53">
                  <c:v>92</c:v>
                </c:pt>
                <c:pt idx="54">
                  <c:v>96</c:v>
                </c:pt>
                <c:pt idx="55">
                  <c:v>98</c:v>
                </c:pt>
                <c:pt idx="56">
                  <c:v>99</c:v>
                </c:pt>
                <c:pt idx="57">
                  <c:v>101</c:v>
                </c:pt>
                <c:pt idx="58">
                  <c:v>104</c:v>
                </c:pt>
                <c:pt idx="59">
                  <c:v>105</c:v>
                </c:pt>
                <c:pt idx="60">
                  <c:v>106</c:v>
                </c:pt>
                <c:pt idx="61">
                  <c:v>110</c:v>
                </c:pt>
                <c:pt idx="62">
                  <c:v>114</c:v>
                </c:pt>
                <c:pt idx="63">
                  <c:v>120</c:v>
                </c:pt>
                <c:pt idx="64">
                  <c:v>131</c:v>
                </c:pt>
                <c:pt idx="65">
                  <c:v>132</c:v>
                </c:pt>
                <c:pt idx="66">
                  <c:v>133</c:v>
                </c:pt>
                <c:pt idx="67">
                  <c:v>134</c:v>
                </c:pt>
                <c:pt idx="68">
                  <c:v>140</c:v>
                </c:pt>
                <c:pt idx="69">
                  <c:v>141</c:v>
                </c:pt>
                <c:pt idx="70">
                  <c:v>150</c:v>
                </c:pt>
                <c:pt idx="71">
                  <c:v>157</c:v>
                </c:pt>
                <c:pt idx="72">
                  <c:v>159</c:v>
                </c:pt>
                <c:pt idx="73">
                  <c:v>161</c:v>
                </c:pt>
                <c:pt idx="74">
                  <c:v>162</c:v>
                </c:pt>
                <c:pt idx="75">
                  <c:v>163</c:v>
                </c:pt>
                <c:pt idx="76">
                  <c:v>168</c:v>
                </c:pt>
                <c:pt idx="77">
                  <c:v>171</c:v>
                </c:pt>
                <c:pt idx="78">
                  <c:v>178</c:v>
                </c:pt>
                <c:pt idx="79">
                  <c:v>182</c:v>
                </c:pt>
                <c:pt idx="80">
                  <c:v>185</c:v>
                </c:pt>
                <c:pt idx="81">
                  <c:v>189</c:v>
                </c:pt>
                <c:pt idx="82">
                  <c:v>190</c:v>
                </c:pt>
                <c:pt idx="83">
                  <c:v>196</c:v>
                </c:pt>
                <c:pt idx="84">
                  <c:v>197</c:v>
                </c:pt>
                <c:pt idx="85">
                  <c:v>211</c:v>
                </c:pt>
                <c:pt idx="86">
                  <c:v>222</c:v>
                </c:pt>
                <c:pt idx="87">
                  <c:v>223</c:v>
                </c:pt>
                <c:pt idx="88">
                  <c:v>225</c:v>
                </c:pt>
                <c:pt idx="89">
                  <c:v>230</c:v>
                </c:pt>
                <c:pt idx="90">
                  <c:v>231</c:v>
                </c:pt>
                <c:pt idx="91">
                  <c:v>237</c:v>
                </c:pt>
                <c:pt idx="92">
                  <c:v>238</c:v>
                </c:pt>
                <c:pt idx="93">
                  <c:v>239</c:v>
                </c:pt>
                <c:pt idx="94">
                  <c:v>240</c:v>
                </c:pt>
                <c:pt idx="95">
                  <c:v>244</c:v>
                </c:pt>
                <c:pt idx="96">
                  <c:v>245</c:v>
                </c:pt>
                <c:pt idx="97">
                  <c:v>246</c:v>
                </c:pt>
                <c:pt idx="98">
                  <c:v>255</c:v>
                </c:pt>
                <c:pt idx="99">
                  <c:v>258</c:v>
                </c:pt>
                <c:pt idx="100">
                  <c:v>273</c:v>
                </c:pt>
                <c:pt idx="101">
                  <c:v>274</c:v>
                </c:pt>
                <c:pt idx="102">
                  <c:v>277</c:v>
                </c:pt>
                <c:pt idx="103">
                  <c:v>278</c:v>
                </c:pt>
                <c:pt idx="104">
                  <c:v>279</c:v>
                </c:pt>
                <c:pt idx="105">
                  <c:v>280</c:v>
                </c:pt>
                <c:pt idx="106">
                  <c:v>281</c:v>
                </c:pt>
                <c:pt idx="107">
                  <c:v>289</c:v>
                </c:pt>
                <c:pt idx="108">
                  <c:v>300</c:v>
                </c:pt>
                <c:pt idx="109">
                  <c:v>302</c:v>
                </c:pt>
                <c:pt idx="110">
                  <c:v>307</c:v>
                </c:pt>
                <c:pt idx="111">
                  <c:v>308</c:v>
                </c:pt>
                <c:pt idx="112">
                  <c:v>309</c:v>
                </c:pt>
                <c:pt idx="113">
                  <c:v>316</c:v>
                </c:pt>
              </c:numCache>
            </c:numRef>
          </c:xVal>
          <c:yVal>
            <c:numRef>
              <c:f>'Activity #4'!$F$2:$F$128</c:f>
              <c:numCache>
                <c:formatCode>0.0000</c:formatCode>
                <c:ptCount val="127"/>
                <c:pt idx="0">
                  <c:v>9.6925920781348918</c:v>
                </c:pt>
                <c:pt idx="1">
                  <c:v>9.5976960452631133</c:v>
                </c:pt>
                <c:pt idx="2">
                  <c:v>8.7837232254078703</c:v>
                </c:pt>
                <c:pt idx="3">
                  <c:v>8.6084186711841575</c:v>
                </c:pt>
                <c:pt idx="4">
                  <c:v>8.422206393755463</c:v>
                </c:pt>
                <c:pt idx="5">
                  <c:v>7.5723981536136824</c:v>
                </c:pt>
                <c:pt idx="6">
                  <c:v>6.292718627769224</c:v>
                </c:pt>
                <c:pt idx="7">
                  <c:v>5.4233433032690881</c:v>
                </c:pt>
                <c:pt idx="8">
                  <c:v>5.1187043000844668</c:v>
                </c:pt>
                <c:pt idx="9">
                  <c:v>4.8072750013630259</c:v>
                </c:pt>
                <c:pt idx="10">
                  <c:v>3.5017843003261722</c:v>
                </c:pt>
                <c:pt idx="11">
                  <c:v>2.8191556178218709</c:v>
                </c:pt>
                <c:pt idx="12">
                  <c:v>0.69534191810032842</c:v>
                </c:pt>
                <c:pt idx="13">
                  <c:v>0.33527708511456217</c:v>
                </c:pt>
                <c:pt idx="14">
                  <c:v>-0.74568714084778553</c:v>
                </c:pt>
                <c:pt idx="15">
                  <c:v>-1.8175966160273613</c:v>
                </c:pt>
                <c:pt idx="16">
                  <c:v>-2.5207518884490305</c:v>
                </c:pt>
                <c:pt idx="17">
                  <c:v>-2.8674754079128162</c:v>
                </c:pt>
                <c:pt idx="18">
                  <c:v>-3.5489067974970649</c:v>
                </c:pt>
                <c:pt idx="19">
                  <c:v>-3.8827133358094659</c:v>
                </c:pt>
                <c:pt idx="20">
                  <c:v>-4.2113267353379396</c:v>
                </c:pt>
                <c:pt idx="21">
                  <c:v>-4.2893733676422752</c:v>
                </c:pt>
                <c:pt idx="22">
                  <c:v>-5.831881575922556</c:v>
                </c:pt>
                <c:pt idx="23">
                  <c:v>-6.1188291466676521</c:v>
                </c:pt>
                <c:pt idx="24">
                  <c:v>-6.3977319646087158</c:v>
                </c:pt>
                <c:pt idx="25">
                  <c:v>-7.6601068810972723</c:v>
                </c:pt>
                <c:pt idx="26">
                  <c:v>-8.6763293041982426</c:v>
                </c:pt>
                <c:pt idx="27">
                  <c:v>-9.1560662664044976</c:v>
                </c:pt>
                <c:pt idx="28">
                  <c:v>-9.2932854156866576</c:v>
                </c:pt>
                <c:pt idx="29">
                  <c:v>-10.001970688536751</c:v>
                </c:pt>
                <c:pt idx="30">
                  <c:v>-9.973315253718166</c:v>
                </c:pt>
                <c:pt idx="31">
                  <c:v>-9.657339598725958</c:v>
                </c:pt>
                <c:pt idx="32">
                  <c:v>-9.5604665940837013</c:v>
                </c:pt>
                <c:pt idx="33">
                  <c:v>-9.4527088949180982</c:v>
                </c:pt>
                <c:pt idx="34">
                  <c:v>-8.756885653456683</c:v>
                </c:pt>
                <c:pt idx="35">
                  <c:v>-8.5876969948306776</c:v>
                </c:pt>
                <c:pt idx="36">
                  <c:v>-8.4090035894218769</c:v>
                </c:pt>
                <c:pt idx="37">
                  <c:v>-8.2210379736655916</c:v>
                </c:pt>
                <c:pt idx="38">
                  <c:v>-8.0240404913487104</c:v>
                </c:pt>
                <c:pt idx="39">
                  <c:v>-7.8182589568044003</c:v>
                </c:pt>
                <c:pt idx="40">
                  <c:v>-7.1507933168619866</c:v>
                </c:pt>
                <c:pt idx="41">
                  <c:v>-6.9124916394814724</c:v>
                </c:pt>
                <c:pt idx="42">
                  <c:v>-5.0523005468042257</c:v>
                </c:pt>
                <c:pt idx="43">
                  <c:v>-2.9310414466846817</c:v>
                </c:pt>
                <c:pt idx="44">
                  <c:v>-2.6131123436122659</c:v>
                </c:pt>
                <c:pt idx="45">
                  <c:v>-1.3175082938428246</c:v>
                </c:pt>
                <c:pt idx="46">
                  <c:v>-0.98933113837294717</c:v>
                </c:pt>
                <c:pt idx="47">
                  <c:v>-0.66012569207143701</c:v>
                </c:pt>
                <c:pt idx="48">
                  <c:v>-0.33023436801471984</c:v>
                </c:pt>
                <c:pt idx="49">
                  <c:v>0</c:v>
                </c:pt>
                <c:pt idx="50">
                  <c:v>1.9694114529207454</c:v>
                </c:pt>
                <c:pt idx="51">
                  <c:v>2.2924566425466035</c:v>
                </c:pt>
                <c:pt idx="52">
                  <c:v>2.6131123436122659</c:v>
                </c:pt>
                <c:pt idx="53">
                  <c:v>3.8651251398657274</c:v>
                </c:pt>
                <c:pt idx="54">
                  <c:v>5.0523005468042257</c:v>
                </c:pt>
                <c:pt idx="55">
                  <c:v>5.615113119659946</c:v>
                </c:pt>
                <c:pt idx="56">
                  <c:v>5.8877264351227829</c:v>
                </c:pt>
                <c:pt idx="57">
                  <c:v>6.4138411674941755</c:v>
                </c:pt>
                <c:pt idx="58">
                  <c:v>7.1507933168619866</c:v>
                </c:pt>
                <c:pt idx="59">
                  <c:v>7.3813703571025568</c:v>
                </c:pt>
                <c:pt idx="60">
                  <c:v>7.6039483233282441</c:v>
                </c:pt>
                <c:pt idx="61">
                  <c:v>8.4090035894218769</c:v>
                </c:pt>
                <c:pt idx="62">
                  <c:v>9.065859675948948</c:v>
                </c:pt>
                <c:pt idx="63">
                  <c:v>9.7431704412137048</c:v>
                </c:pt>
                <c:pt idx="64">
                  <c:v>9.925208817795161</c:v>
                </c:pt>
                <c:pt idx="65">
                  <c:v>9.87060643102153</c:v>
                </c:pt>
                <c:pt idx="66">
                  <c:v>9.8040419860358039</c:v>
                </c:pt>
                <c:pt idx="67">
                  <c:v>9.7255427329152475</c:v>
                </c:pt>
                <c:pt idx="68">
                  <c:v>9.0074054585186669</c:v>
                </c:pt>
                <c:pt idx="69">
                  <c:v>8.8474415187137367</c:v>
                </c:pt>
                <c:pt idx="70">
                  <c:v>6.930049405451526</c:v>
                </c:pt>
                <c:pt idx="71">
                  <c:v>4.9263929562406785</c:v>
                </c:pt>
                <c:pt idx="72">
                  <c:v>4.2893733676422752</c:v>
                </c:pt>
                <c:pt idx="73">
                  <c:v>3.6294706882892807</c:v>
                </c:pt>
                <c:pt idx="74">
                  <c:v>3.2920099060864327</c:v>
                </c:pt>
                <c:pt idx="75">
                  <c:v>2.950132883403628</c:v>
                </c:pt>
                <c:pt idx="76">
                  <c:v>1.1905878860622725</c:v>
                </c:pt>
                <c:pt idx="77">
                  <c:v>0.11177838516713012</c:v>
                </c:pt>
                <c:pt idx="78">
                  <c:v>-2.3880823329362033</c:v>
                </c:pt>
                <c:pt idx="79">
                  <c:v>-3.7564550599097117</c:v>
                </c:pt>
                <c:pt idx="80">
                  <c:v>-4.7315655715083063</c:v>
                </c:pt>
                <c:pt idx="81">
                  <c:v>-5.9418469925128177</c:v>
                </c:pt>
                <c:pt idx="82">
                  <c:v>-6.2257787278309253</c:v>
                </c:pt>
                <c:pt idx="83">
                  <c:v>-7.746389136424102</c:v>
                </c:pt>
                <c:pt idx="84">
                  <c:v>-7.9665284322765242</c:v>
                </c:pt>
                <c:pt idx="85">
                  <c:v>-9.8927654539073551</c:v>
                </c:pt>
                <c:pt idx="86">
                  <c:v>-9.7907754801972118</c:v>
                </c:pt>
                <c:pt idx="87">
                  <c:v>-9.7118650505670487</c:v>
                </c:pt>
                <c:pt idx="88">
                  <c:v>-9.5207920058741564</c:v>
                </c:pt>
                <c:pt idx="89">
                  <c:v>-8.8569105743993024</c:v>
                </c:pt>
                <c:pt idx="90">
                  <c:v>-8.6937280788823585</c:v>
                </c:pt>
                <c:pt idx="91">
                  <c:v>-7.5203281907307025</c:v>
                </c:pt>
                <c:pt idx="92">
                  <c:v>-7.2946786338819773</c:v>
                </c:pt>
                <c:pt idx="93">
                  <c:v>-7.0611335780891791</c:v>
                </c:pt>
                <c:pt idx="94">
                  <c:v>-6.819969726737841</c:v>
                </c:pt>
                <c:pt idx="95">
                  <c:v>-5.7848555768785612</c:v>
                </c:pt>
                <c:pt idx="96">
                  <c:v>-5.5099393301866497</c:v>
                </c:pt>
                <c:pt idx="97">
                  <c:v>-5.2291750670795247</c:v>
                </c:pt>
                <c:pt idx="98">
                  <c:v>-2.4915661384676135</c:v>
                </c:pt>
                <c:pt idx="99">
                  <c:v>-1.5203117887961142</c:v>
                </c:pt>
                <c:pt idx="100">
                  <c:v>3.3646857737770843</c:v>
                </c:pt>
                <c:pt idx="101">
                  <c:v>3.6747801750928151</c:v>
                </c:pt>
                <c:pt idx="102">
                  <c:v>4.580642348501418</c:v>
                </c:pt>
                <c:pt idx="103">
                  <c:v>4.87337232085072</c:v>
                </c:pt>
                <c:pt idx="104">
                  <c:v>5.1609559196042953</c:v>
                </c:pt>
                <c:pt idx="105">
                  <c:v>5.4430775915686711</c:v>
                </c:pt>
                <c:pt idx="106">
                  <c:v>5.7194255042461473</c:v>
                </c:pt>
                <c:pt idx="107">
                  <c:v>7.6863745862390971</c:v>
                </c:pt>
                <c:pt idx="108">
                  <c:v>9.494928573488691</c:v>
                </c:pt>
                <c:pt idx="109">
                  <c:v>9.6912642676468828</c:v>
                </c:pt>
                <c:pt idx="110">
                  <c:v>9.9855825121382349</c:v>
                </c:pt>
                <c:pt idx="111">
                  <c:v>10.009784845380272</c:v>
                </c:pt>
                <c:pt idx="112">
                  <c:v>10.022214312293453</c:v>
                </c:pt>
                <c:pt idx="113">
                  <c:v>9.7756162198283647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'Activity #4'!$J$1</c:f>
              <c:strCache>
                <c:ptCount val="1"/>
                <c:pt idx="0">
                  <c:v>EoT No Tilt (theoretical)</c:v>
                </c:pt>
              </c:strCache>
            </c:strRef>
          </c:tx>
          <c:spPr>
            <a:ln w="28575">
              <a:noFill/>
            </a:ln>
          </c:spPr>
          <c:xVal>
            <c:numRef>
              <c:f>'Activity #4'!$B$2:$B$128</c:f>
              <c:numCache>
                <c:formatCode>General</c:formatCode>
                <c:ptCount val="127"/>
                <c:pt idx="0">
                  <c:v>317</c:v>
                </c:pt>
                <c:pt idx="1">
                  <c:v>318</c:v>
                </c:pt>
                <c:pt idx="2">
                  <c:v>324</c:v>
                </c:pt>
                <c:pt idx="3">
                  <c:v>325</c:v>
                </c:pt>
                <c:pt idx="4">
                  <c:v>326</c:v>
                </c:pt>
                <c:pt idx="5">
                  <c:v>330</c:v>
                </c:pt>
                <c:pt idx="6">
                  <c:v>335</c:v>
                </c:pt>
                <c:pt idx="7">
                  <c:v>338</c:v>
                </c:pt>
                <c:pt idx="8">
                  <c:v>339</c:v>
                </c:pt>
                <c:pt idx="9">
                  <c:v>340</c:v>
                </c:pt>
                <c:pt idx="10">
                  <c:v>344</c:v>
                </c:pt>
                <c:pt idx="11">
                  <c:v>346</c:v>
                </c:pt>
                <c:pt idx="12">
                  <c:v>352</c:v>
                </c:pt>
                <c:pt idx="13">
                  <c:v>353</c:v>
                </c:pt>
                <c:pt idx="14">
                  <c:v>356</c:v>
                </c:pt>
                <c:pt idx="15">
                  <c:v>359</c:v>
                </c:pt>
                <c:pt idx="16">
                  <c:v>361</c:v>
                </c:pt>
                <c:pt idx="17">
                  <c:v>362</c:v>
                </c:pt>
                <c:pt idx="18">
                  <c:v>364</c:v>
                </c:pt>
                <c:pt idx="19">
                  <c:v>365</c:v>
                </c:pt>
                <c:pt idx="20">
                  <c:v>366</c:v>
                </c:pt>
                <c:pt idx="21">
                  <c:v>1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13</c:v>
                </c:pt>
                <c:pt idx="26">
                  <c:v>18</c:v>
                </c:pt>
                <c:pt idx="27">
                  <c:v>21</c:v>
                </c:pt>
                <c:pt idx="28">
                  <c:v>22</c:v>
                </c:pt>
                <c:pt idx="29">
                  <c:v>35</c:v>
                </c:pt>
                <c:pt idx="30">
                  <c:v>36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56</c:v>
                </c:pt>
                <c:pt idx="41">
                  <c:v>57</c:v>
                </c:pt>
                <c:pt idx="42">
                  <c:v>64</c:v>
                </c:pt>
                <c:pt idx="43">
                  <c:v>71</c:v>
                </c:pt>
                <c:pt idx="44">
                  <c:v>72</c:v>
                </c:pt>
                <c:pt idx="45">
                  <c:v>76</c:v>
                </c:pt>
                <c:pt idx="46">
                  <c:v>77</c:v>
                </c:pt>
                <c:pt idx="47">
                  <c:v>78</c:v>
                </c:pt>
                <c:pt idx="48">
                  <c:v>79</c:v>
                </c:pt>
                <c:pt idx="49">
                  <c:v>80</c:v>
                </c:pt>
                <c:pt idx="50">
                  <c:v>86</c:v>
                </c:pt>
                <c:pt idx="51">
                  <c:v>87</c:v>
                </c:pt>
                <c:pt idx="52">
                  <c:v>88</c:v>
                </c:pt>
                <c:pt idx="53">
                  <c:v>92</c:v>
                </c:pt>
                <c:pt idx="54">
                  <c:v>96</c:v>
                </c:pt>
                <c:pt idx="55">
                  <c:v>98</c:v>
                </c:pt>
                <c:pt idx="56">
                  <c:v>99</c:v>
                </c:pt>
                <c:pt idx="57">
                  <c:v>101</c:v>
                </c:pt>
                <c:pt idx="58">
                  <c:v>104</c:v>
                </c:pt>
                <c:pt idx="59">
                  <c:v>105</c:v>
                </c:pt>
                <c:pt idx="60">
                  <c:v>106</c:v>
                </c:pt>
                <c:pt idx="61">
                  <c:v>110</c:v>
                </c:pt>
                <c:pt idx="62">
                  <c:v>114</c:v>
                </c:pt>
                <c:pt idx="63">
                  <c:v>120</c:v>
                </c:pt>
                <c:pt idx="64">
                  <c:v>131</c:v>
                </c:pt>
                <c:pt idx="65">
                  <c:v>132</c:v>
                </c:pt>
                <c:pt idx="66">
                  <c:v>133</c:v>
                </c:pt>
                <c:pt idx="67">
                  <c:v>134</c:v>
                </c:pt>
                <c:pt idx="68">
                  <c:v>140</c:v>
                </c:pt>
                <c:pt idx="69">
                  <c:v>141</c:v>
                </c:pt>
                <c:pt idx="70">
                  <c:v>150</c:v>
                </c:pt>
                <c:pt idx="71">
                  <c:v>157</c:v>
                </c:pt>
                <c:pt idx="72">
                  <c:v>159</c:v>
                </c:pt>
                <c:pt idx="73">
                  <c:v>161</c:v>
                </c:pt>
                <c:pt idx="74">
                  <c:v>162</c:v>
                </c:pt>
                <c:pt idx="75">
                  <c:v>163</c:v>
                </c:pt>
                <c:pt idx="76">
                  <c:v>168</c:v>
                </c:pt>
                <c:pt idx="77">
                  <c:v>171</c:v>
                </c:pt>
                <c:pt idx="78">
                  <c:v>178</c:v>
                </c:pt>
                <c:pt idx="79">
                  <c:v>182</c:v>
                </c:pt>
                <c:pt idx="80">
                  <c:v>185</c:v>
                </c:pt>
                <c:pt idx="81">
                  <c:v>189</c:v>
                </c:pt>
                <c:pt idx="82">
                  <c:v>190</c:v>
                </c:pt>
                <c:pt idx="83">
                  <c:v>196</c:v>
                </c:pt>
                <c:pt idx="84">
                  <c:v>197</c:v>
                </c:pt>
                <c:pt idx="85">
                  <c:v>211</c:v>
                </c:pt>
                <c:pt idx="86">
                  <c:v>222</c:v>
                </c:pt>
                <c:pt idx="87">
                  <c:v>223</c:v>
                </c:pt>
                <c:pt idx="88">
                  <c:v>225</c:v>
                </c:pt>
                <c:pt idx="89">
                  <c:v>230</c:v>
                </c:pt>
                <c:pt idx="90">
                  <c:v>231</c:v>
                </c:pt>
                <c:pt idx="91">
                  <c:v>237</c:v>
                </c:pt>
                <c:pt idx="92">
                  <c:v>238</c:v>
                </c:pt>
                <c:pt idx="93">
                  <c:v>239</c:v>
                </c:pt>
                <c:pt idx="94">
                  <c:v>240</c:v>
                </c:pt>
                <c:pt idx="95">
                  <c:v>244</c:v>
                </c:pt>
                <c:pt idx="96">
                  <c:v>245</c:v>
                </c:pt>
                <c:pt idx="97">
                  <c:v>246</c:v>
                </c:pt>
                <c:pt idx="98">
                  <c:v>255</c:v>
                </c:pt>
                <c:pt idx="99">
                  <c:v>258</c:v>
                </c:pt>
                <c:pt idx="100">
                  <c:v>273</c:v>
                </c:pt>
                <c:pt idx="101">
                  <c:v>274</c:v>
                </c:pt>
                <c:pt idx="102">
                  <c:v>277</c:v>
                </c:pt>
                <c:pt idx="103">
                  <c:v>278</c:v>
                </c:pt>
                <c:pt idx="104">
                  <c:v>279</c:v>
                </c:pt>
                <c:pt idx="105">
                  <c:v>280</c:v>
                </c:pt>
                <c:pt idx="106">
                  <c:v>281</c:v>
                </c:pt>
                <c:pt idx="107">
                  <c:v>289</c:v>
                </c:pt>
                <c:pt idx="108">
                  <c:v>300</c:v>
                </c:pt>
                <c:pt idx="109">
                  <c:v>302</c:v>
                </c:pt>
                <c:pt idx="110">
                  <c:v>307</c:v>
                </c:pt>
                <c:pt idx="111">
                  <c:v>308</c:v>
                </c:pt>
                <c:pt idx="112">
                  <c:v>309</c:v>
                </c:pt>
                <c:pt idx="113">
                  <c:v>316</c:v>
                </c:pt>
              </c:numCache>
            </c:numRef>
          </c:xVal>
          <c:yVal>
            <c:numRef>
              <c:f>'Activity #4'!$J$2:$J$128</c:f>
              <c:numCache>
                <c:formatCode>0.0000</c:formatCode>
                <c:ptCount val="127"/>
                <c:pt idx="0">
                  <c:v>5.7944227364045213</c:v>
                </c:pt>
                <c:pt idx="1">
                  <c:v>5.7142526332691004</c:v>
                </c:pt>
                <c:pt idx="2">
                  <c:v>5.1985853418895269</c:v>
                </c:pt>
                <c:pt idx="3">
                  <c:v>5.1071037531493397</c:v>
                </c:pt>
                <c:pt idx="4">
                  <c:v>5.0141108074887013</c:v>
                </c:pt>
                <c:pt idx="5">
                  <c:v>4.6275823849159261</c:v>
                </c:pt>
                <c:pt idx="6">
                  <c:v>4.1138449991620671</c:v>
                </c:pt>
                <c:pt idx="7">
                  <c:v>3.7907493757749986</c:v>
                </c:pt>
                <c:pt idx="8">
                  <c:v>3.6807643833362014</c:v>
                </c:pt>
                <c:pt idx="9">
                  <c:v>3.569690133856354</c:v>
                </c:pt>
                <c:pt idx="10">
                  <c:v>3.115162604946057</c:v>
                </c:pt>
                <c:pt idx="11">
                  <c:v>2.8822323156427174</c:v>
                </c:pt>
                <c:pt idx="12">
                  <c:v>2.1640949503804459</c:v>
                </c:pt>
                <c:pt idx="13">
                  <c:v>2.0419553639911459</c:v>
                </c:pt>
                <c:pt idx="14">
                  <c:v>1.6720563852069363</c:v>
                </c:pt>
                <c:pt idx="15">
                  <c:v>1.2977049456617162</c:v>
                </c:pt>
                <c:pt idx="16">
                  <c:v>1.0461555923314605</c:v>
                </c:pt>
                <c:pt idx="17">
                  <c:v>0.91989789277637646</c:v>
                </c:pt>
                <c:pt idx="18">
                  <c:v>0.66660325548181898</c:v>
                </c:pt>
                <c:pt idx="19">
                  <c:v>0.53964127580493526</c:v>
                </c:pt>
                <c:pt idx="20">
                  <c:v>0.4125195988480983</c:v>
                </c:pt>
                <c:pt idx="21">
                  <c:v>0.38199081224477499</c:v>
                </c:pt>
                <c:pt idx="22">
                  <c:v>-0.25472336074577973</c:v>
                </c:pt>
                <c:pt idx="23">
                  <c:v>-0.38199081224477499</c:v>
                </c:pt>
                <c:pt idx="24">
                  <c:v>-0.50914522032710319</c:v>
                </c:pt>
                <c:pt idx="25">
                  <c:v>-1.1419063852114055</c:v>
                </c:pt>
                <c:pt idx="26">
                  <c:v>-1.7662243748838384</c:v>
                </c:pt>
                <c:pt idx="27">
                  <c:v>-2.1348384970003527</c:v>
                </c:pt>
                <c:pt idx="28">
                  <c:v>-2.2564946464145423</c:v>
                </c:pt>
                <c:pt idx="29">
                  <c:v>-3.764454064721074</c:v>
                </c:pt>
                <c:pt idx="30">
                  <c:v>-3.8735894360288996</c:v>
                </c:pt>
                <c:pt idx="31">
                  <c:v>-4.4014376269811946</c:v>
                </c:pt>
                <c:pt idx="32">
                  <c:v>-4.5032228288529268</c:v>
                </c:pt>
                <c:pt idx="33">
                  <c:v>-4.6036753816706417</c:v>
                </c:pt>
                <c:pt idx="34">
                  <c:v>-5.084922251920732</c:v>
                </c:pt>
                <c:pt idx="35">
                  <c:v>-5.1767690523145697</c:v>
                </c:pt>
                <c:pt idx="36">
                  <c:v>-5.2670838795765942</c:v>
                </c:pt>
                <c:pt idx="37">
                  <c:v>-5.3558400066328931</c:v>
                </c:pt>
                <c:pt idx="38">
                  <c:v>-5.4430111676793782</c:v>
                </c:pt>
                <c:pt idx="39">
                  <c:v>-5.5285715659545609</c:v>
                </c:pt>
                <c:pt idx="40">
                  <c:v>-5.7753374115027434</c:v>
                </c:pt>
                <c:pt idx="41">
                  <c:v>-5.8542064361455699</c:v>
                </c:pt>
                <c:pt idx="42">
                  <c:v>-6.3565394471191503</c:v>
                </c:pt>
                <c:pt idx="43">
                  <c:v>-6.7668073597469078</c:v>
                </c:pt>
                <c:pt idx="44">
                  <c:v>-6.8175376779763779</c:v>
                </c:pt>
                <c:pt idx="45">
                  <c:v>-7.0001425091792173</c:v>
                </c:pt>
                <c:pt idx="46">
                  <c:v>-7.0406470562190746</c:v>
                </c:pt>
                <c:pt idx="47">
                  <c:v>-7.0790680484369934</c:v>
                </c:pt>
                <c:pt idx="48">
                  <c:v>-7.1153941158206857</c:v>
                </c:pt>
                <c:pt idx="49">
                  <c:v>-7.1496145083137588</c:v>
                </c:pt>
                <c:pt idx="50">
                  <c:v>-7.3101945647118765</c:v>
                </c:pt>
                <c:pt idx="51">
                  <c:v>-7.3294269291087453</c:v>
                </c:pt>
                <c:pt idx="52">
                  <c:v>-7.3464902793939988</c:v>
                </c:pt>
                <c:pt idx="53">
                  <c:v>-7.3929622057589004</c:v>
                </c:pt>
                <c:pt idx="54">
                  <c:v>-7.4044420194733682</c:v>
                </c:pt>
                <c:pt idx="55">
                  <c:v>-7.3970364220636524</c:v>
                </c:pt>
                <c:pt idx="56">
                  <c:v>-7.3900493804985121</c:v>
                </c:pt>
                <c:pt idx="57">
                  <c:v>-7.3695171494919354</c:v>
                </c:pt>
                <c:pt idx="58">
                  <c:v>-7.3223738461605903</c:v>
                </c:pt>
                <c:pt idx="59">
                  <c:v>-7.3023187139768151</c:v>
                </c:pt>
                <c:pt idx="60">
                  <c:v>-7.2801025898776164</c:v>
                </c:pt>
                <c:pt idx="61">
                  <c:v>-7.169769214128956</c:v>
                </c:pt>
                <c:pt idx="62">
                  <c:v>-7.0255001350674045</c:v>
                </c:pt>
                <c:pt idx="63">
                  <c:v>-6.7470039462467986</c:v>
                </c:pt>
                <c:pt idx="64">
                  <c:v>-6.0525694126927458</c:v>
                </c:pt>
                <c:pt idx="65">
                  <c:v>-5.97828762006879</c:v>
                </c:pt>
                <c:pt idx="66">
                  <c:v>-5.9022366590860722</c:v>
                </c:pt>
                <c:pt idx="67">
                  <c:v>-5.8244390356796325</c:v>
                </c:pt>
                <c:pt idx="68">
                  <c:v>-5.3222979742691967</c:v>
                </c:pt>
                <c:pt idx="69">
                  <c:v>-5.2329464218556749</c:v>
                </c:pt>
                <c:pt idx="70">
                  <c:v>-4.3624160828055114</c:v>
                </c:pt>
                <c:pt idx="71">
                  <c:v>-3.6120245791453702</c:v>
                </c:pt>
                <c:pt idx="72">
                  <c:v>-3.3875225270599243</c:v>
                </c:pt>
                <c:pt idx="73">
                  <c:v>-3.1590108624145978</c:v>
                </c:pt>
                <c:pt idx="74">
                  <c:v>-3.0433357724329055</c:v>
                </c:pt>
                <c:pt idx="75">
                  <c:v>-2.9267600611201186</c:v>
                </c:pt>
                <c:pt idx="76">
                  <c:v>-2.3315883871881478</c:v>
                </c:pt>
                <c:pt idx="77">
                  <c:v>-1.9659230439138631</c:v>
                </c:pt>
                <c:pt idx="78">
                  <c:v>-1.0940543651709944</c:v>
                </c:pt>
                <c:pt idx="79">
                  <c:v>-0.58790767753477546</c:v>
                </c:pt>
                <c:pt idx="80">
                  <c:v>-0.20633992261872136</c:v>
                </c:pt>
                <c:pt idx="81">
                  <c:v>0.30309591364589816</c:v>
                </c:pt>
                <c:pt idx="82">
                  <c:v>0.43032484372654578</c:v>
                </c:pt>
                <c:pt idx="83">
                  <c:v>1.1897096075670566</c:v>
                </c:pt>
                <c:pt idx="84">
                  <c:v>1.3152593230916712</c:v>
                </c:pt>
                <c:pt idx="85">
                  <c:v>3.0154384422721177</c:v>
                </c:pt>
                <c:pt idx="86">
                  <c:v>4.233794740243324</c:v>
                </c:pt>
                <c:pt idx="87">
                  <c:v>4.3376747402426767</c:v>
                </c:pt>
                <c:pt idx="88">
                  <c:v>4.5415534045846311</c:v>
                </c:pt>
                <c:pt idx="89">
                  <c:v>5.0272197811340291</c:v>
                </c:pt>
                <c:pt idx="90">
                  <c:v>5.120002783361123</c:v>
                </c:pt>
                <c:pt idx="91">
                  <c:v>5.6439529583680264</c:v>
                </c:pt>
                <c:pt idx="92">
                  <c:v>5.7255787959141013</c:v>
                </c:pt>
                <c:pt idx="93">
                  <c:v>5.8055102498030386</c:v>
                </c:pt>
                <c:pt idx="94">
                  <c:v>5.8837236657362766</c:v>
                </c:pt>
                <c:pt idx="95">
                  <c:v>6.178941801519886</c:v>
                </c:pt>
                <c:pt idx="96">
                  <c:v>6.2482282445217576</c:v>
                </c:pt>
                <c:pt idx="97">
                  <c:v>6.3156656350170337</c:v>
                </c:pt>
                <c:pt idx="98">
                  <c:v>6.8362869969605979</c:v>
                </c:pt>
                <c:pt idx="99">
                  <c:v>6.9739885603782454</c:v>
                </c:pt>
                <c:pt idx="100">
                  <c:v>7.3783484948740714</c:v>
                </c:pt>
                <c:pt idx="101">
                  <c:v>7.3880469801190269</c:v>
                </c:pt>
                <c:pt idx="102">
                  <c:v>7.4040160211408468</c:v>
                </c:pt>
                <c:pt idx="103">
                  <c:v>7.4049583123531271</c:v>
                </c:pt>
                <c:pt idx="104">
                  <c:v>7.4037092372783366</c:v>
                </c:pt>
                <c:pt idx="105">
                  <c:v>7.400269165558349</c:v>
                </c:pt>
                <c:pt idx="106">
                  <c:v>7.394639115221044</c:v>
                </c:pt>
                <c:pt idx="107">
                  <c:v>7.2710951976304266</c:v>
                </c:pt>
                <c:pt idx="108">
                  <c:v>6.8776397132355758</c:v>
                </c:pt>
                <c:pt idx="109">
                  <c:v>6.7791658414382123</c:v>
                </c:pt>
                <c:pt idx="110">
                  <c:v>6.4981540196136836</c:v>
                </c:pt>
                <c:pt idx="111">
                  <c:v>6.4361131803024145</c:v>
                </c:pt>
                <c:pt idx="112">
                  <c:v>6.3721676872647501</c:v>
                </c:pt>
                <c:pt idx="113">
                  <c:v>5.8728780827375413</c:v>
                </c:pt>
                <c:pt idx="120" formatCode="General">
                  <c:v>0</c:v>
                </c:pt>
                <c:pt idx="121" formatCode="m/d/yyyy">
                  <c:v>42725</c:v>
                </c:pt>
                <c:pt idx="122" formatCode="m/d/yyyy">
                  <c:v>42814</c:v>
                </c:pt>
                <c:pt idx="123" formatCode="m/d/yyyy">
                  <c:v>43000</c:v>
                </c:pt>
                <c:pt idx="124" formatCode="m/d/yyyy">
                  <c:v>42907</c:v>
                </c:pt>
                <c:pt idx="125" formatCode="m/d/yyyy">
                  <c:v>42739</c:v>
                </c:pt>
                <c:pt idx="126" formatCode="m/d/yyyy">
                  <c:v>42919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875904"/>
        <c:axId val="190878080"/>
      </c:scatterChart>
      <c:valAx>
        <c:axId val="190875904"/>
        <c:scaling>
          <c:orientation val="minMax"/>
          <c:max val="37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Day of 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0878080"/>
        <c:crosses val="autoZero"/>
        <c:crossBetween val="midCat"/>
      </c:valAx>
      <c:valAx>
        <c:axId val="190878080"/>
        <c:scaling>
          <c:orientation val="minMax"/>
          <c:max val="25"/>
          <c:min val="-2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Equation of Time</a:t>
                </a:r>
                <a:br>
                  <a:rPr lang="en-US" b="0"/>
                </a:br>
                <a:r>
                  <a:rPr lang="en-US" b="0"/>
                  <a:t>(clock</a:t>
                </a:r>
                <a:r>
                  <a:rPr lang="en-US" b="0" baseline="0"/>
                  <a:t> minutes)</a:t>
                </a:r>
                <a:endParaRPr lang="en-US" b="0"/>
              </a:p>
            </c:rich>
          </c:tx>
          <c:layout/>
          <c:overlay val="0"/>
        </c:title>
        <c:numFmt formatCode="0.00" sourceLinked="0"/>
        <c:majorTickMark val="out"/>
        <c:minorTickMark val="none"/>
        <c:tickLblPos val="nextTo"/>
        <c:crossAx val="19087590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image" Target="../media/image1.jpg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120</xdr:row>
      <xdr:rowOff>180974</xdr:rowOff>
    </xdr:from>
    <xdr:to>
      <xdr:col>12</xdr:col>
      <xdr:colOff>266700</xdr:colOff>
      <xdr:row>157</xdr:row>
      <xdr:rowOff>57150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280987</xdr:colOff>
      <xdr:row>2</xdr:row>
      <xdr:rowOff>352424</xdr:rowOff>
    </xdr:from>
    <xdr:to>
      <xdr:col>25</xdr:col>
      <xdr:colOff>485775</xdr:colOff>
      <xdr:row>50</xdr:row>
      <xdr:rowOff>152399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20</xdr:col>
      <xdr:colOff>276225</xdr:colOff>
      <xdr:row>4</xdr:row>
      <xdr:rowOff>142875</xdr:rowOff>
    </xdr:from>
    <xdr:ext cx="2367508" cy="530658"/>
    <xdr:sp macro="" textlink="">
      <xdr:nvSpPr>
        <xdr:cNvPr id="7" name="TextBox 6"/>
        <xdr:cNvSpPr txBox="1"/>
      </xdr:nvSpPr>
      <xdr:spPr>
        <a:xfrm>
          <a:off x="14297025" y="1285875"/>
          <a:ext cx="2367508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800" b="1"/>
            <a:t>My Analemma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0</xdr:row>
      <xdr:rowOff>161925</xdr:rowOff>
    </xdr:from>
    <xdr:to>
      <xdr:col>19</xdr:col>
      <xdr:colOff>157163</xdr:colOff>
      <xdr:row>32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19049</xdr:colOff>
      <xdr:row>0</xdr:row>
      <xdr:rowOff>766761</xdr:rowOff>
    </xdr:from>
    <xdr:to>
      <xdr:col>29</xdr:col>
      <xdr:colOff>142875</xdr:colOff>
      <xdr:row>31</xdr:row>
      <xdr:rowOff>19050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600074</xdr:colOff>
      <xdr:row>32</xdr:row>
      <xdr:rowOff>33337</xdr:rowOff>
    </xdr:from>
    <xdr:to>
      <xdr:col>29</xdr:col>
      <xdr:colOff>133349</xdr:colOff>
      <xdr:row>49</xdr:row>
      <xdr:rowOff>161925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19050</xdr:colOff>
      <xdr:row>51</xdr:row>
      <xdr:rowOff>14287</xdr:rowOff>
    </xdr:from>
    <xdr:to>
      <xdr:col>29</xdr:col>
      <xdr:colOff>95250</xdr:colOff>
      <xdr:row>72</xdr:row>
      <xdr:rowOff>123825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73</xdr:row>
      <xdr:rowOff>142874</xdr:rowOff>
    </xdr:from>
    <xdr:to>
      <xdr:col>29</xdr:col>
      <xdr:colOff>190500</xdr:colOff>
      <xdr:row>99</xdr:row>
      <xdr:rowOff>133350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15</xdr:col>
      <xdr:colOff>276225</xdr:colOff>
      <xdr:row>101</xdr:row>
      <xdr:rowOff>76200</xdr:rowOff>
    </xdr:from>
    <xdr:to>
      <xdr:col>29</xdr:col>
      <xdr:colOff>447675</xdr:colOff>
      <xdr:row>137</xdr:row>
      <xdr:rowOff>76200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19945350"/>
          <a:ext cx="8705850" cy="6896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workbookViewId="0">
      <selection activeCell="B13" sqref="B13"/>
    </sheetView>
  </sheetViews>
  <sheetFormatPr defaultRowHeight="15" x14ac:dyDescent="0.25"/>
  <cols>
    <col min="2" max="2" width="50.85546875" customWidth="1"/>
    <col min="5" max="5" width="9.7109375" customWidth="1"/>
    <col min="14" max="14" width="9.85546875" customWidth="1"/>
  </cols>
  <sheetData>
    <row r="1" spans="1:6" x14ac:dyDescent="0.25">
      <c r="A1" s="23" t="s">
        <v>40</v>
      </c>
      <c r="B1" t="s">
        <v>48</v>
      </c>
      <c r="D1" t="s">
        <v>49</v>
      </c>
    </row>
    <row r="2" spans="1:6" ht="30" x14ac:dyDescent="0.25">
      <c r="B2" s="3" t="s">
        <v>15</v>
      </c>
      <c r="C2" s="24">
        <v>8.3125</v>
      </c>
      <c r="D2" s="25">
        <f xml:space="preserve"> 8 + 5/16</f>
        <v>8.3125</v>
      </c>
    </row>
    <row r="3" spans="1:6" x14ac:dyDescent="0.25">
      <c r="B3" s="3" t="s">
        <v>38</v>
      </c>
      <c r="C3" s="24">
        <v>2.4375</v>
      </c>
      <c r="D3" s="25">
        <f xml:space="preserve"> 2+7/16</f>
        <v>2.4375</v>
      </c>
    </row>
    <row r="4" spans="1:6" x14ac:dyDescent="0.25">
      <c r="B4" s="3" t="s">
        <v>39</v>
      </c>
      <c r="C4" s="24">
        <v>16.78125</v>
      </c>
      <c r="D4" s="25">
        <f>16+25/32</f>
        <v>16.78125</v>
      </c>
    </row>
    <row r="5" spans="1:6" ht="8.25" customHeight="1" x14ac:dyDescent="0.25">
      <c r="B5" s="3"/>
      <c r="C5" s="24"/>
      <c r="D5" s="25"/>
    </row>
    <row r="6" spans="1:6" ht="30" x14ac:dyDescent="0.25">
      <c r="A6" s="23" t="s">
        <v>41</v>
      </c>
      <c r="B6" s="3" t="s">
        <v>52</v>
      </c>
      <c r="F6" s="4"/>
    </row>
    <row r="7" spans="1:6" x14ac:dyDescent="0.25">
      <c r="B7" s="3" t="s">
        <v>50</v>
      </c>
      <c r="D7" s="4">
        <f xml:space="preserve"> DEGREES(ATAN($D$2 / $D$3))</f>
        <v>73.65711745655814</v>
      </c>
      <c r="F7" s="4"/>
    </row>
    <row r="8" spans="1:6" x14ac:dyDescent="0.25">
      <c r="B8" s="3" t="s">
        <v>51</v>
      </c>
      <c r="D8" s="4">
        <f xml:space="preserve"> DEGREES(ATAN($D$2 / $D$4))</f>
        <v>26.351261947200872</v>
      </c>
    </row>
    <row r="9" spans="1:6" ht="6" customHeight="1" x14ac:dyDescent="0.25">
      <c r="B9" s="3"/>
      <c r="D9" s="4"/>
    </row>
    <row r="10" spans="1:6" ht="45" x14ac:dyDescent="0.25">
      <c r="A10" s="23" t="s">
        <v>42</v>
      </c>
      <c r="B10" s="3" t="s">
        <v>53</v>
      </c>
    </row>
    <row r="11" spans="1:6" x14ac:dyDescent="0.25">
      <c r="B11" t="s">
        <v>54</v>
      </c>
      <c r="D11" s="4">
        <f xml:space="preserve"> 90 - D7</f>
        <v>16.34288254344186</v>
      </c>
    </row>
    <row r="12" spans="1:6" ht="6" customHeight="1" x14ac:dyDescent="0.25">
      <c r="B12" s="3"/>
      <c r="D12" s="4"/>
    </row>
    <row r="13" spans="1:6" ht="45" x14ac:dyDescent="0.25">
      <c r="A13" s="23" t="s">
        <v>47</v>
      </c>
      <c r="B13" s="3" t="s">
        <v>55</v>
      </c>
    </row>
    <row r="14" spans="1:6" x14ac:dyDescent="0.25">
      <c r="B14" t="s">
        <v>54</v>
      </c>
      <c r="D14" s="4">
        <f xml:space="preserve"> 90 - D8</f>
        <v>63.648738052799132</v>
      </c>
    </row>
    <row r="15" spans="1:6" ht="6.75" customHeight="1" x14ac:dyDescent="0.25"/>
    <row r="16" spans="1:6" ht="30" x14ac:dyDescent="0.25">
      <c r="A16" s="23" t="s">
        <v>45</v>
      </c>
      <c r="B16" s="3" t="s">
        <v>59</v>
      </c>
    </row>
    <row r="17" spans="1:4" x14ac:dyDescent="0.25">
      <c r="B17" s="3" t="s">
        <v>43</v>
      </c>
      <c r="D17" s="4">
        <f xml:space="preserve"> 90 - ((D7+D8)/2)</f>
        <v>39.995810298120496</v>
      </c>
    </row>
    <row r="18" spans="1:4" x14ac:dyDescent="0.25">
      <c r="B18" s="3" t="s">
        <v>44</v>
      </c>
      <c r="D18">
        <v>39.93</v>
      </c>
    </row>
    <row r="19" spans="1:4" ht="6.75" customHeight="1" x14ac:dyDescent="0.25"/>
    <row r="20" spans="1:4" ht="30" x14ac:dyDescent="0.25">
      <c r="A20" t="s">
        <v>46</v>
      </c>
      <c r="B20" s="3" t="s">
        <v>58</v>
      </c>
    </row>
    <row r="21" spans="1:4" x14ac:dyDescent="0.25">
      <c r="B21" s="3" t="s">
        <v>56</v>
      </c>
      <c r="D21" s="4">
        <f>(D7-D8)/2</f>
        <v>23.652927754678636</v>
      </c>
    </row>
    <row r="22" spans="1:4" x14ac:dyDescent="0.25">
      <c r="B22" s="3" t="s">
        <v>57</v>
      </c>
      <c r="D22">
        <v>23.44</v>
      </c>
    </row>
    <row r="61" spans="14:14" x14ac:dyDescent="0.25">
      <c r="N61" s="3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20"/>
  <sheetViews>
    <sheetView zoomScaleNormal="100" workbookViewId="0">
      <selection activeCell="M7" sqref="M7"/>
    </sheetView>
  </sheetViews>
  <sheetFormatPr defaultRowHeight="15" x14ac:dyDescent="0.25"/>
  <cols>
    <col min="1" max="1" width="18.5703125" customWidth="1"/>
    <col min="2" max="2" width="10.7109375" bestFit="1" customWidth="1"/>
    <col min="4" max="5" width="12.140625" bestFit="1" customWidth="1"/>
    <col min="6" max="6" width="10.140625" customWidth="1"/>
    <col min="7" max="7" width="10.5703125" customWidth="1"/>
    <col min="8" max="9" width="9.85546875" customWidth="1"/>
    <col min="10" max="10" width="12.5703125" customWidth="1"/>
    <col min="11" max="11" width="16.140625" customWidth="1"/>
    <col min="12" max="12" width="14.140625" customWidth="1"/>
    <col min="13" max="13" width="11" customWidth="1"/>
    <col min="14" max="14" width="10.7109375" customWidth="1"/>
  </cols>
  <sheetData>
    <row r="1" spans="1:14" x14ac:dyDescent="0.25">
      <c r="A1" t="s">
        <v>0</v>
      </c>
      <c r="B1">
        <v>1286</v>
      </c>
      <c r="C1">
        <v>91</v>
      </c>
    </row>
    <row r="2" spans="1:14" x14ac:dyDescent="0.25">
      <c r="A2" t="s">
        <v>9</v>
      </c>
      <c r="B2">
        <v>300</v>
      </c>
    </row>
    <row r="3" spans="1:14" ht="30" x14ac:dyDescent="0.25">
      <c r="A3" s="3" t="s">
        <v>15</v>
      </c>
      <c r="B3" s="4">
        <v>8.3125</v>
      </c>
    </row>
    <row r="4" spans="1:14" ht="30" x14ac:dyDescent="0.25">
      <c r="A4" s="3" t="s">
        <v>16</v>
      </c>
      <c r="B4" s="4">
        <v>39.996000000000002</v>
      </c>
    </row>
    <row r="5" spans="1:14" x14ac:dyDescent="0.25">
      <c r="A5" s="3"/>
      <c r="B5" s="3"/>
      <c r="C5" s="49" t="s">
        <v>27</v>
      </c>
      <c r="D5" s="49"/>
      <c r="E5" s="49" t="s">
        <v>26</v>
      </c>
      <c r="F5" s="49"/>
      <c r="G5" s="50" t="s">
        <v>28</v>
      </c>
      <c r="H5" s="50"/>
    </row>
    <row r="6" spans="1:14" s="5" customFormat="1" ht="45" x14ac:dyDescent="0.25">
      <c r="A6" s="5" t="s">
        <v>3</v>
      </c>
      <c r="B6" s="6" t="s">
        <v>4</v>
      </c>
      <c r="C6" s="5" t="s">
        <v>1</v>
      </c>
      <c r="D6" s="5" t="s">
        <v>2</v>
      </c>
      <c r="E6" s="6" t="s">
        <v>1</v>
      </c>
      <c r="F6" s="6" t="s">
        <v>2</v>
      </c>
      <c r="G6" s="6" t="s">
        <v>29</v>
      </c>
      <c r="H6" s="6" t="s">
        <v>30</v>
      </c>
      <c r="I6" s="6" t="s">
        <v>14</v>
      </c>
      <c r="J6" s="6" t="s">
        <v>13</v>
      </c>
      <c r="K6" s="6" t="s">
        <v>12</v>
      </c>
      <c r="L6" s="6" t="s">
        <v>11</v>
      </c>
      <c r="M6" s="6" t="s">
        <v>10</v>
      </c>
      <c r="N6" s="6" t="s">
        <v>17</v>
      </c>
    </row>
    <row r="7" spans="1:14" x14ac:dyDescent="0.25">
      <c r="A7" s="1">
        <v>42686</v>
      </c>
      <c r="B7">
        <v>317</v>
      </c>
      <c r="C7">
        <v>969</v>
      </c>
      <c r="D7">
        <v>4051</v>
      </c>
      <c r="E7">
        <v>1287</v>
      </c>
      <c r="F7">
        <v>4051</v>
      </c>
      <c r="G7">
        <f>C7-E7</f>
        <v>-318</v>
      </c>
      <c r="H7">
        <f>D7-91</f>
        <v>3960</v>
      </c>
      <c r="I7" s="4">
        <f>G7/$B$2</f>
        <v>-1.06</v>
      </c>
      <c r="J7" s="4">
        <f>H7/$B$2</f>
        <v>13.2</v>
      </c>
      <c r="K7" s="2">
        <f>180+DEGREES(ATANH(I7/J7))</f>
        <v>175.38904681821833</v>
      </c>
      <c r="L7" s="2">
        <f t="shared" ref="L7:L38" si="0">DEGREES(ATAN(($B$3/SQRT(I7^2+J7^2))))</f>
        <v>32.117074559985312</v>
      </c>
      <c r="M7" s="4">
        <f>DEGREES( ASIN( SIN(RADIANS(L7))*SIN(RADIANS($B$4)) + COS(RADIANS(L7))*COS(RADIANS($B$4)) * COS(RADIANS(K7)) ))</f>
        <v>-17.760539018041325</v>
      </c>
      <c r="N7" s="4">
        <f t="shared" ref="N7:N38" si="1">DEGREES( ACOS( (SIN(RADIANS(L7)) - SIN(RADIANS($B$4)) * SIN(RADIANS(M7))) / ( COS(RADIANS($B$4)) * COS(RADIANS(M7))) )) * IF(I7&lt;0,1,-1)</f>
        <v>4.0998250066427993</v>
      </c>
    </row>
    <row r="8" spans="1:14" x14ac:dyDescent="0.25">
      <c r="A8" s="1">
        <v>42687</v>
      </c>
      <c r="B8">
        <v>318</v>
      </c>
      <c r="C8">
        <v>972</v>
      </c>
      <c r="D8">
        <v>4081</v>
      </c>
      <c r="E8">
        <v>1287</v>
      </c>
      <c r="F8">
        <v>4081</v>
      </c>
      <c r="G8">
        <f>C8-E8</f>
        <v>-315</v>
      </c>
      <c r="H8">
        <f t="shared" ref="H8:H71" si="2">D8-91</f>
        <v>3990</v>
      </c>
      <c r="I8" s="4">
        <f t="shared" ref="I8:I71" si="3">G8/$B$2</f>
        <v>-1.05</v>
      </c>
      <c r="J8" s="4">
        <f t="shared" ref="J8:J71" si="4">H8/$B$2</f>
        <v>13.3</v>
      </c>
      <c r="K8" s="2">
        <f t="shared" ref="K8:K71" si="5">180+DEGREES(ATANH(I8/J8))</f>
        <v>175.46721614176531</v>
      </c>
      <c r="L8" s="2">
        <f t="shared" si="0"/>
        <v>31.925438101725895</v>
      </c>
      <c r="M8" s="4">
        <f t="shared" ref="M8:M71" si="6">DEGREES( ASIN( SIN(RADIANS(L8))*SIN(RADIANS($B$4)) + COS(RADIANS(L8))*COS(RADIANS($B$4)) * COS(RADIANS(K8)) ))</f>
        <v>-17.956032645215551</v>
      </c>
      <c r="N8" s="4">
        <f t="shared" si="1"/>
        <v>4.0432544189912178</v>
      </c>
    </row>
    <row r="9" spans="1:14" x14ac:dyDescent="0.25">
      <c r="A9" s="1">
        <v>42693</v>
      </c>
      <c r="B9">
        <v>324</v>
      </c>
      <c r="C9">
        <v>990</v>
      </c>
      <c r="D9">
        <v>4337</v>
      </c>
      <c r="E9">
        <v>1287</v>
      </c>
      <c r="F9">
        <v>4337</v>
      </c>
      <c r="G9">
        <f t="shared" ref="G9:G72" si="7">C9-E9</f>
        <v>-297</v>
      </c>
      <c r="H9">
        <f t="shared" si="2"/>
        <v>4246</v>
      </c>
      <c r="I9" s="4">
        <f t="shared" si="3"/>
        <v>-0.99</v>
      </c>
      <c r="J9" s="4">
        <f t="shared" si="4"/>
        <v>14.153333333333334</v>
      </c>
      <c r="K9" s="2">
        <f t="shared" si="5"/>
        <v>175.98570859015175</v>
      </c>
      <c r="L9" s="2">
        <f t="shared" si="0"/>
        <v>30.365437264830366</v>
      </c>
      <c r="M9" s="4">
        <f t="shared" si="6"/>
        <v>-19.539939293894637</v>
      </c>
      <c r="N9" s="4">
        <f t="shared" si="1"/>
        <v>3.6747827967308724</v>
      </c>
    </row>
    <row r="10" spans="1:14" x14ac:dyDescent="0.25">
      <c r="A10" s="1">
        <v>42694</v>
      </c>
      <c r="B10">
        <v>325</v>
      </c>
      <c r="C10">
        <v>1008</v>
      </c>
      <c r="D10">
        <v>4373</v>
      </c>
      <c r="E10">
        <v>1287</v>
      </c>
      <c r="F10">
        <v>4373</v>
      </c>
      <c r="G10">
        <f t="shared" si="7"/>
        <v>-279</v>
      </c>
      <c r="H10">
        <f t="shared" si="2"/>
        <v>4282</v>
      </c>
      <c r="I10" s="4">
        <f t="shared" si="3"/>
        <v>-0.93</v>
      </c>
      <c r="J10" s="4">
        <f t="shared" si="4"/>
        <v>14.273333333333333</v>
      </c>
      <c r="K10" s="2">
        <f t="shared" si="5"/>
        <v>176.26151290451327</v>
      </c>
      <c r="L10" s="2">
        <f t="shared" si="0"/>
        <v>30.162903276584615</v>
      </c>
      <c r="M10" s="4">
        <f t="shared" si="6"/>
        <v>-19.755266481916035</v>
      </c>
      <c r="N10" s="4">
        <f t="shared" si="1"/>
        <v>3.4340498542307762</v>
      </c>
    </row>
    <row r="11" spans="1:14" x14ac:dyDescent="0.25">
      <c r="A11" s="1">
        <v>42695</v>
      </c>
      <c r="B11">
        <v>326</v>
      </c>
      <c r="C11">
        <v>1015</v>
      </c>
      <c r="D11">
        <v>4405</v>
      </c>
      <c r="E11">
        <v>1287</v>
      </c>
      <c r="F11">
        <v>4405</v>
      </c>
      <c r="G11">
        <f t="shared" si="7"/>
        <v>-272</v>
      </c>
      <c r="H11">
        <f t="shared" si="2"/>
        <v>4314</v>
      </c>
      <c r="I11" s="4">
        <f t="shared" si="3"/>
        <v>-0.90666666666666662</v>
      </c>
      <c r="J11" s="4">
        <f t="shared" si="4"/>
        <v>14.38</v>
      </c>
      <c r="K11" s="2">
        <f t="shared" si="5"/>
        <v>176.38267205714908</v>
      </c>
      <c r="L11" s="2">
        <f t="shared" si="0"/>
        <v>29.981258586498729</v>
      </c>
      <c r="M11" s="4">
        <f t="shared" si="6"/>
        <v>-19.942141105452002</v>
      </c>
      <c r="N11" s="4">
        <f t="shared" si="1"/>
        <v>3.3328187923600812</v>
      </c>
    </row>
    <row r="12" spans="1:14" x14ac:dyDescent="0.25">
      <c r="A12" s="1">
        <v>42699</v>
      </c>
      <c r="B12">
        <v>330</v>
      </c>
      <c r="C12">
        <v>1030</v>
      </c>
      <c r="D12">
        <v>4554</v>
      </c>
      <c r="E12">
        <v>1287</v>
      </c>
      <c r="F12">
        <v>4554</v>
      </c>
      <c r="G12">
        <f t="shared" si="7"/>
        <v>-257</v>
      </c>
      <c r="H12">
        <f t="shared" si="2"/>
        <v>4463</v>
      </c>
      <c r="I12" s="4">
        <f t="shared" si="3"/>
        <v>-0.85666666666666669</v>
      </c>
      <c r="J12" s="4">
        <f t="shared" si="4"/>
        <v>14.876666666666667</v>
      </c>
      <c r="K12" s="2">
        <f t="shared" si="5"/>
        <v>176.6969922097733</v>
      </c>
      <c r="L12" s="2">
        <f t="shared" si="0"/>
        <v>29.154386212119451</v>
      </c>
      <c r="M12" s="4">
        <f t="shared" si="6"/>
        <v>-20.781488490475386</v>
      </c>
      <c r="N12" s="4">
        <f t="shared" si="1"/>
        <v>3.0850592874927454</v>
      </c>
    </row>
    <row r="13" spans="1:14" x14ac:dyDescent="0.25">
      <c r="A13" s="1">
        <v>42704</v>
      </c>
      <c r="B13">
        <v>335</v>
      </c>
      <c r="C13">
        <v>1054</v>
      </c>
      <c r="D13">
        <v>4703</v>
      </c>
      <c r="E13">
        <v>1287</v>
      </c>
      <c r="F13">
        <v>4703</v>
      </c>
      <c r="G13">
        <f t="shared" si="7"/>
        <v>-233</v>
      </c>
      <c r="H13">
        <f t="shared" si="2"/>
        <v>4612</v>
      </c>
      <c r="I13" s="4">
        <f t="shared" si="3"/>
        <v>-0.77666666666666662</v>
      </c>
      <c r="J13" s="4">
        <f t="shared" si="4"/>
        <v>15.373333333333333</v>
      </c>
      <c r="K13" s="2">
        <f t="shared" si="5"/>
        <v>177.10292893424224</v>
      </c>
      <c r="L13" s="2">
        <f t="shared" si="0"/>
        <v>28.36994723385985</v>
      </c>
      <c r="M13" s="4">
        <f t="shared" si="6"/>
        <v>-21.580960797616566</v>
      </c>
      <c r="N13" s="4">
        <f t="shared" si="1"/>
        <v>2.7411726476433587</v>
      </c>
    </row>
    <row r="14" spans="1:14" x14ac:dyDescent="0.25">
      <c r="A14" s="1">
        <v>42707</v>
      </c>
      <c r="B14">
        <v>338</v>
      </c>
      <c r="C14">
        <v>1082</v>
      </c>
      <c r="D14">
        <v>4808</v>
      </c>
      <c r="E14">
        <v>1287</v>
      </c>
      <c r="F14">
        <v>4808</v>
      </c>
      <c r="G14">
        <f t="shared" si="7"/>
        <v>-205</v>
      </c>
      <c r="H14">
        <f t="shared" si="2"/>
        <v>4717</v>
      </c>
      <c r="I14" s="4">
        <f t="shared" si="3"/>
        <v>-0.68333333333333335</v>
      </c>
      <c r="J14" s="4">
        <f t="shared" si="4"/>
        <v>15.723333333333333</v>
      </c>
      <c r="K14" s="2">
        <f t="shared" si="5"/>
        <v>177.50836589503891</v>
      </c>
      <c r="L14" s="2">
        <f t="shared" si="0"/>
        <v>27.841863958568354</v>
      </c>
      <c r="M14" s="4">
        <f t="shared" si="6"/>
        <v>-22.12252022674404</v>
      </c>
      <c r="N14" s="4">
        <f t="shared" si="1"/>
        <v>2.3782238931493849</v>
      </c>
    </row>
    <row r="15" spans="1:14" x14ac:dyDescent="0.25">
      <c r="A15" s="1">
        <v>42708</v>
      </c>
      <c r="B15">
        <v>339</v>
      </c>
      <c r="C15">
        <v>1087</v>
      </c>
      <c r="D15">
        <v>4832</v>
      </c>
      <c r="E15">
        <v>1287</v>
      </c>
      <c r="F15">
        <v>4832</v>
      </c>
      <c r="G15">
        <f t="shared" si="7"/>
        <v>-200</v>
      </c>
      <c r="H15">
        <f t="shared" si="2"/>
        <v>4741</v>
      </c>
      <c r="I15" s="4">
        <f t="shared" si="3"/>
        <v>-0.66666666666666663</v>
      </c>
      <c r="J15" s="4">
        <f t="shared" si="4"/>
        <v>15.803333333333333</v>
      </c>
      <c r="K15" s="2">
        <f t="shared" si="5"/>
        <v>177.58153117380763</v>
      </c>
      <c r="L15" s="2">
        <f t="shared" si="0"/>
        <v>27.72323797949246</v>
      </c>
      <c r="M15" s="4">
        <f t="shared" si="6"/>
        <v>-22.243365676054584</v>
      </c>
      <c r="N15" s="4">
        <f t="shared" si="1"/>
        <v>2.3129026306101621</v>
      </c>
    </row>
    <row r="16" spans="1:14" x14ac:dyDescent="0.25">
      <c r="A16" s="1">
        <v>42709</v>
      </c>
      <c r="B16">
        <v>340</v>
      </c>
      <c r="C16">
        <v>1098</v>
      </c>
      <c r="D16">
        <v>4857</v>
      </c>
      <c r="E16">
        <v>1287</v>
      </c>
      <c r="F16">
        <v>4857</v>
      </c>
      <c r="G16">
        <f t="shared" si="7"/>
        <v>-189</v>
      </c>
      <c r="H16">
        <f t="shared" si="2"/>
        <v>4766</v>
      </c>
      <c r="I16" s="4">
        <f t="shared" si="3"/>
        <v>-0.63</v>
      </c>
      <c r="J16" s="4">
        <f t="shared" si="4"/>
        <v>15.886666666666667</v>
      </c>
      <c r="K16" s="2">
        <f t="shared" si="5"/>
        <v>177.7266923699419</v>
      </c>
      <c r="L16" s="2">
        <f t="shared" si="0"/>
        <v>27.601764556495542</v>
      </c>
      <c r="M16" s="4">
        <f t="shared" si="6"/>
        <v>-22.369126945655598</v>
      </c>
      <c r="N16" s="4">
        <f t="shared" si="1"/>
        <v>2.178464498306445</v>
      </c>
    </row>
    <row r="17" spans="1:14" x14ac:dyDescent="0.25">
      <c r="A17" s="1">
        <v>42713</v>
      </c>
      <c r="B17">
        <v>344</v>
      </c>
      <c r="C17">
        <v>1128</v>
      </c>
      <c r="D17">
        <v>4953</v>
      </c>
      <c r="E17">
        <v>1287</v>
      </c>
      <c r="F17">
        <v>4953</v>
      </c>
      <c r="G17">
        <f t="shared" si="7"/>
        <v>-159</v>
      </c>
      <c r="H17">
        <f t="shared" si="2"/>
        <v>4862</v>
      </c>
      <c r="I17" s="4">
        <f t="shared" si="3"/>
        <v>-0.53</v>
      </c>
      <c r="J17" s="4">
        <f t="shared" si="4"/>
        <v>16.206666666666667</v>
      </c>
      <c r="K17" s="2">
        <f t="shared" si="5"/>
        <v>178.1256111414252</v>
      </c>
      <c r="L17" s="2">
        <f t="shared" si="0"/>
        <v>27.141136576159692</v>
      </c>
      <c r="M17" s="4">
        <f t="shared" si="6"/>
        <v>-22.840183609787047</v>
      </c>
      <c r="N17" s="4">
        <f t="shared" si="1"/>
        <v>1.8098821390377378</v>
      </c>
    </row>
    <row r="18" spans="1:14" x14ac:dyDescent="0.25">
      <c r="A18" s="1">
        <v>42715</v>
      </c>
      <c r="B18">
        <v>346</v>
      </c>
      <c r="C18">
        <v>1138</v>
      </c>
      <c r="D18">
        <v>4998</v>
      </c>
      <c r="E18">
        <v>1287</v>
      </c>
      <c r="F18">
        <v>4998</v>
      </c>
      <c r="G18">
        <f t="shared" si="7"/>
        <v>-149</v>
      </c>
      <c r="H18">
        <f t="shared" si="2"/>
        <v>4907</v>
      </c>
      <c r="I18" s="4">
        <f t="shared" si="3"/>
        <v>-0.49666666666666665</v>
      </c>
      <c r="J18" s="4">
        <f t="shared" si="4"/>
        <v>16.356666666666666</v>
      </c>
      <c r="K18" s="2">
        <f t="shared" si="5"/>
        <v>178.25969097537399</v>
      </c>
      <c r="L18" s="2">
        <f t="shared" si="0"/>
        <v>26.929132326020611</v>
      </c>
      <c r="M18" s="4">
        <f t="shared" si="6"/>
        <v>-23.055248357600892</v>
      </c>
      <c r="N18" s="4">
        <f t="shared" si="1"/>
        <v>1.6862748828615963</v>
      </c>
    </row>
    <row r="19" spans="1:14" x14ac:dyDescent="0.25">
      <c r="A19" s="1">
        <v>42721</v>
      </c>
      <c r="B19">
        <v>352</v>
      </c>
      <c r="C19">
        <v>1220</v>
      </c>
      <c r="D19">
        <v>5116</v>
      </c>
      <c r="E19">
        <v>1286</v>
      </c>
      <c r="F19">
        <v>5116</v>
      </c>
      <c r="G19">
        <f t="shared" si="7"/>
        <v>-66</v>
      </c>
      <c r="H19">
        <f t="shared" si="2"/>
        <v>5025</v>
      </c>
      <c r="I19" s="4">
        <f t="shared" si="3"/>
        <v>-0.22</v>
      </c>
      <c r="J19" s="4">
        <f t="shared" si="4"/>
        <v>16.75</v>
      </c>
      <c r="K19" s="2">
        <f t="shared" si="5"/>
        <v>179.2474151400607</v>
      </c>
      <c r="L19" s="2">
        <f t="shared" si="0"/>
        <v>26.391796151571931</v>
      </c>
      <c r="M19" s="4">
        <f t="shared" si="6"/>
        <v>-23.608502180098736</v>
      </c>
      <c r="N19" s="4">
        <f t="shared" si="1"/>
        <v>0.7357238030606702</v>
      </c>
    </row>
    <row r="20" spans="1:14" x14ac:dyDescent="0.25">
      <c r="A20" s="1">
        <v>42722</v>
      </c>
      <c r="B20">
        <v>353</v>
      </c>
      <c r="C20">
        <v>1238</v>
      </c>
      <c r="D20">
        <v>5138</v>
      </c>
      <c r="E20">
        <v>1286</v>
      </c>
      <c r="F20">
        <v>5138</v>
      </c>
      <c r="G20">
        <f t="shared" si="7"/>
        <v>-48</v>
      </c>
      <c r="H20">
        <f t="shared" si="2"/>
        <v>5047</v>
      </c>
      <c r="I20" s="4">
        <f t="shared" si="3"/>
        <v>-0.16</v>
      </c>
      <c r="J20" s="4">
        <f t="shared" si="4"/>
        <v>16.823333333333334</v>
      </c>
      <c r="K20" s="2">
        <f t="shared" si="5"/>
        <v>179.45506630850542</v>
      </c>
      <c r="L20" s="2">
        <f t="shared" si="0"/>
        <v>26.293197444835204</v>
      </c>
      <c r="M20" s="4">
        <f t="shared" si="6"/>
        <v>-23.708858640176796</v>
      </c>
      <c r="N20" s="4">
        <f t="shared" si="1"/>
        <v>0.53358866985947817</v>
      </c>
    </row>
    <row r="21" spans="1:14" x14ac:dyDescent="0.25">
      <c r="A21" s="1">
        <v>42725</v>
      </c>
      <c r="B21">
        <v>356</v>
      </c>
      <c r="C21">
        <v>1251</v>
      </c>
      <c r="D21">
        <v>5135</v>
      </c>
      <c r="E21">
        <v>1286</v>
      </c>
      <c r="F21">
        <v>5135</v>
      </c>
      <c r="G21">
        <f t="shared" si="7"/>
        <v>-35</v>
      </c>
      <c r="H21">
        <f t="shared" si="2"/>
        <v>5044</v>
      </c>
      <c r="I21" s="4">
        <f t="shared" si="3"/>
        <v>-0.11666666666666667</v>
      </c>
      <c r="J21" s="4">
        <f t="shared" si="4"/>
        <v>16.813333333333333</v>
      </c>
      <c r="K21" s="2">
        <f t="shared" si="5"/>
        <v>179.60242179440439</v>
      </c>
      <c r="L21" s="2">
        <f t="shared" si="0"/>
        <v>26.307210698068012</v>
      </c>
      <c r="M21" s="4">
        <f t="shared" si="6"/>
        <v>-23.695754781670058</v>
      </c>
      <c r="N21" s="4">
        <f t="shared" si="1"/>
        <v>0.38921496560148844</v>
      </c>
    </row>
    <row r="22" spans="1:14" x14ac:dyDescent="0.25">
      <c r="A22" s="1">
        <v>42728</v>
      </c>
      <c r="B22">
        <v>359</v>
      </c>
      <c r="C22">
        <v>1289</v>
      </c>
      <c r="D22">
        <v>5070</v>
      </c>
      <c r="E22">
        <v>1286</v>
      </c>
      <c r="F22">
        <v>5070</v>
      </c>
      <c r="G22">
        <f t="shared" si="7"/>
        <v>3</v>
      </c>
      <c r="H22">
        <f t="shared" si="2"/>
        <v>4979</v>
      </c>
      <c r="I22" s="4">
        <f t="shared" si="3"/>
        <v>0.01</v>
      </c>
      <c r="J22" s="4">
        <f t="shared" si="4"/>
        <v>16.596666666666668</v>
      </c>
      <c r="K22" s="2">
        <f t="shared" si="5"/>
        <v>180.03452246622618</v>
      </c>
      <c r="L22" s="2">
        <f t="shared" si="0"/>
        <v>26.604159109365245</v>
      </c>
      <c r="M22" s="4">
        <f t="shared" si="6"/>
        <v>-23.399833128164929</v>
      </c>
      <c r="N22" s="4">
        <f t="shared" si="1"/>
        <v>-3.3633443413404726E-2</v>
      </c>
    </row>
    <row r="23" spans="1:14" x14ac:dyDescent="0.25">
      <c r="A23" s="1">
        <v>42730</v>
      </c>
      <c r="B23">
        <v>361</v>
      </c>
      <c r="C23">
        <v>1318</v>
      </c>
      <c r="D23">
        <v>5054</v>
      </c>
      <c r="E23">
        <v>1287</v>
      </c>
      <c r="F23">
        <v>5054</v>
      </c>
      <c r="G23">
        <f t="shared" si="7"/>
        <v>31</v>
      </c>
      <c r="H23">
        <f t="shared" si="2"/>
        <v>4963</v>
      </c>
      <c r="I23" s="4">
        <f t="shared" si="3"/>
        <v>0.10333333333333333</v>
      </c>
      <c r="J23" s="4">
        <f t="shared" si="4"/>
        <v>16.543333333333333</v>
      </c>
      <c r="K23" s="2">
        <f t="shared" si="5"/>
        <v>180.35788681537335</v>
      </c>
      <c r="L23" s="2">
        <f t="shared" si="0"/>
        <v>26.677627990704053</v>
      </c>
      <c r="M23" s="4">
        <f t="shared" si="6"/>
        <v>-23.325538779053112</v>
      </c>
      <c r="N23" s="4">
        <f t="shared" si="1"/>
        <v>-0.34825106087138558</v>
      </c>
    </row>
    <row r="24" spans="1:14" x14ac:dyDescent="0.25">
      <c r="A24" s="1">
        <v>42731</v>
      </c>
      <c r="B24">
        <v>362</v>
      </c>
      <c r="C24">
        <v>1322</v>
      </c>
      <c r="D24">
        <v>5036</v>
      </c>
      <c r="E24">
        <v>1287</v>
      </c>
      <c r="F24">
        <v>5036</v>
      </c>
      <c r="G24">
        <f t="shared" si="7"/>
        <v>35</v>
      </c>
      <c r="H24">
        <f t="shared" si="2"/>
        <v>4945</v>
      </c>
      <c r="I24" s="4">
        <f t="shared" si="3"/>
        <v>0.11666666666666667</v>
      </c>
      <c r="J24" s="4">
        <f t="shared" si="4"/>
        <v>16.483333333333334</v>
      </c>
      <c r="K24" s="2">
        <f t="shared" si="5"/>
        <v>180.40553807294401</v>
      </c>
      <c r="L24" s="2">
        <f t="shared" si="0"/>
        <v>26.76110777355067</v>
      </c>
      <c r="M24" s="4">
        <f t="shared" si="6"/>
        <v>-23.241823798384953</v>
      </c>
      <c r="N24" s="4">
        <f t="shared" si="1"/>
        <v>-0.39408213586116864</v>
      </c>
    </row>
    <row r="25" spans="1:14" x14ac:dyDescent="0.25">
      <c r="A25" s="1">
        <v>42733</v>
      </c>
      <c r="B25">
        <v>364</v>
      </c>
      <c r="C25">
        <v>1338</v>
      </c>
      <c r="D25">
        <v>5011</v>
      </c>
      <c r="E25">
        <v>1287</v>
      </c>
      <c r="F25">
        <v>5011</v>
      </c>
      <c r="G25">
        <f t="shared" si="7"/>
        <v>51</v>
      </c>
      <c r="H25">
        <f t="shared" si="2"/>
        <v>4920</v>
      </c>
      <c r="I25" s="4">
        <f t="shared" si="3"/>
        <v>0.17</v>
      </c>
      <c r="J25" s="4">
        <f t="shared" si="4"/>
        <v>16.399999999999999</v>
      </c>
      <c r="K25" s="2">
        <f t="shared" si="5"/>
        <v>180.59394093946116</v>
      </c>
      <c r="L25" s="2">
        <f t="shared" si="0"/>
        <v>26.877374461424047</v>
      </c>
      <c r="M25" s="4">
        <f t="shared" si="6"/>
        <v>-23.124338141714201</v>
      </c>
      <c r="N25" s="4">
        <f t="shared" si="1"/>
        <v>-0.57606462563325889</v>
      </c>
    </row>
    <row r="26" spans="1:14" x14ac:dyDescent="0.25">
      <c r="A26" s="1">
        <v>42734</v>
      </c>
      <c r="B26">
        <v>365</v>
      </c>
      <c r="C26">
        <v>1364</v>
      </c>
      <c r="D26">
        <v>4976</v>
      </c>
      <c r="E26">
        <v>1287</v>
      </c>
      <c r="F26">
        <v>4976</v>
      </c>
      <c r="G26">
        <f t="shared" si="7"/>
        <v>77</v>
      </c>
      <c r="H26">
        <f t="shared" si="2"/>
        <v>4885</v>
      </c>
      <c r="I26" s="4">
        <f t="shared" si="3"/>
        <v>0.25666666666666665</v>
      </c>
      <c r="J26" s="4">
        <f t="shared" si="4"/>
        <v>16.283333333333335</v>
      </c>
      <c r="K26" s="2">
        <f t="shared" si="5"/>
        <v>180.9032017311541</v>
      </c>
      <c r="L26" s="2">
        <f t="shared" si="0"/>
        <v>27.041034232646997</v>
      </c>
      <c r="M26" s="4">
        <f t="shared" si="6"/>
        <v>-22.95769036039114</v>
      </c>
      <c r="N26" s="4">
        <f t="shared" si="1"/>
        <v>-0.8736627017264903</v>
      </c>
    </row>
    <row r="27" spans="1:14" x14ac:dyDescent="0.25">
      <c r="A27" s="1">
        <v>42735</v>
      </c>
      <c r="B27">
        <v>366</v>
      </c>
      <c r="C27">
        <v>1365</v>
      </c>
      <c r="D27">
        <v>4958</v>
      </c>
      <c r="E27">
        <v>1287</v>
      </c>
      <c r="F27">
        <v>4958</v>
      </c>
      <c r="G27">
        <f t="shared" si="7"/>
        <v>78</v>
      </c>
      <c r="H27">
        <f t="shared" si="2"/>
        <v>4867</v>
      </c>
      <c r="I27" s="4">
        <f t="shared" si="3"/>
        <v>0.26</v>
      </c>
      <c r="J27" s="4">
        <f t="shared" si="4"/>
        <v>16.223333333333333</v>
      </c>
      <c r="K27" s="2">
        <f t="shared" si="5"/>
        <v>180.91831795283252</v>
      </c>
      <c r="L27" s="2">
        <f t="shared" si="0"/>
        <v>27.126676202376164</v>
      </c>
      <c r="M27" s="4">
        <f t="shared" si="6"/>
        <v>-22.871877948405832</v>
      </c>
      <c r="N27" s="4">
        <f t="shared" si="1"/>
        <v>-0.88704388236832932</v>
      </c>
    </row>
    <row r="28" spans="1:14" x14ac:dyDescent="0.25">
      <c r="A28" s="1">
        <v>42736</v>
      </c>
      <c r="B28">
        <v>1</v>
      </c>
      <c r="C28">
        <v>1376</v>
      </c>
      <c r="D28">
        <v>4942</v>
      </c>
      <c r="E28">
        <v>1287</v>
      </c>
      <c r="F28">
        <v>4942</v>
      </c>
      <c r="G28">
        <f t="shared" si="7"/>
        <v>89</v>
      </c>
      <c r="H28">
        <f t="shared" si="2"/>
        <v>4851</v>
      </c>
      <c r="I28" s="4">
        <f t="shared" si="3"/>
        <v>0.29666666666666669</v>
      </c>
      <c r="J28" s="4">
        <f t="shared" si="4"/>
        <v>16.170000000000002</v>
      </c>
      <c r="K28" s="2">
        <f t="shared" si="5"/>
        <v>181.05130831598757</v>
      </c>
      <c r="L28" s="2">
        <f t="shared" si="0"/>
        <v>27.202382923212394</v>
      </c>
      <c r="M28" s="4">
        <f t="shared" si="6"/>
        <v>-22.794488579809599</v>
      </c>
      <c r="N28" s="4">
        <f t="shared" si="1"/>
        <v>-1.014238831189497</v>
      </c>
    </row>
    <row r="29" spans="1:14" x14ac:dyDescent="0.25">
      <c r="A29" s="1">
        <v>42741</v>
      </c>
      <c r="B29">
        <v>6</v>
      </c>
      <c r="C29">
        <v>1419</v>
      </c>
      <c r="D29">
        <v>4888</v>
      </c>
      <c r="E29">
        <v>1287</v>
      </c>
      <c r="F29">
        <v>4888</v>
      </c>
      <c r="G29">
        <f t="shared" si="7"/>
        <v>132</v>
      </c>
      <c r="H29">
        <f t="shared" si="2"/>
        <v>4797</v>
      </c>
      <c r="I29" s="4">
        <f t="shared" si="3"/>
        <v>0.44</v>
      </c>
      <c r="J29" s="4">
        <f t="shared" si="4"/>
        <v>15.99</v>
      </c>
      <c r="K29" s="2">
        <f t="shared" si="5"/>
        <v>181.57701744129457</v>
      </c>
      <c r="L29" s="2">
        <f t="shared" si="0"/>
        <v>27.459070718857131</v>
      </c>
      <c r="M29" s="4">
        <f t="shared" si="6"/>
        <v>-22.528957130879586</v>
      </c>
      <c r="N29" s="4">
        <f t="shared" si="1"/>
        <v>-1.5149495948662377</v>
      </c>
    </row>
    <row r="30" spans="1:14" x14ac:dyDescent="0.25">
      <c r="A30" s="1">
        <v>42742</v>
      </c>
      <c r="B30">
        <v>7</v>
      </c>
      <c r="C30">
        <v>1434</v>
      </c>
      <c r="D30">
        <v>4852</v>
      </c>
      <c r="E30">
        <v>1287</v>
      </c>
      <c r="F30">
        <v>4852</v>
      </c>
      <c r="G30">
        <f t="shared" si="7"/>
        <v>147</v>
      </c>
      <c r="H30">
        <f t="shared" si="2"/>
        <v>4761</v>
      </c>
      <c r="I30" s="4">
        <f t="shared" si="3"/>
        <v>0.49</v>
      </c>
      <c r="J30" s="4">
        <f t="shared" si="4"/>
        <v>15.87</v>
      </c>
      <c r="K30" s="2">
        <f t="shared" si="5"/>
        <v>181.76961931470865</v>
      </c>
      <c r="L30" s="2">
        <f t="shared" si="0"/>
        <v>27.633745185708133</v>
      </c>
      <c r="M30" s="4">
        <f t="shared" si="6"/>
        <v>-22.350200908733548</v>
      </c>
      <c r="N30" s="4">
        <f t="shared" si="1"/>
        <v>-1.6950788620323503</v>
      </c>
    </row>
    <row r="31" spans="1:14" x14ac:dyDescent="0.25">
      <c r="A31" s="1">
        <v>42743</v>
      </c>
      <c r="B31">
        <v>8</v>
      </c>
      <c r="C31">
        <v>1448</v>
      </c>
      <c r="D31">
        <v>4818</v>
      </c>
      <c r="E31">
        <v>1287</v>
      </c>
      <c r="F31">
        <v>4818</v>
      </c>
      <c r="G31">
        <f t="shared" si="7"/>
        <v>161</v>
      </c>
      <c r="H31">
        <f t="shared" si="2"/>
        <v>4727</v>
      </c>
      <c r="I31" s="4">
        <f t="shared" si="3"/>
        <v>0.53666666666666663</v>
      </c>
      <c r="J31" s="4">
        <f t="shared" si="4"/>
        <v>15.756666666666666</v>
      </c>
      <c r="K31" s="2">
        <f t="shared" si="5"/>
        <v>181.95222974931013</v>
      </c>
      <c r="L31" s="2">
        <f t="shared" si="0"/>
        <v>27.800383501449765</v>
      </c>
      <c r="M31" s="4">
        <f t="shared" si="6"/>
        <v>-22.17927731863033</v>
      </c>
      <c r="N31" s="4">
        <f t="shared" si="1"/>
        <v>-1.8648559035391215</v>
      </c>
    </row>
    <row r="32" spans="1:14" x14ac:dyDescent="0.25">
      <c r="A32" s="1">
        <v>42748</v>
      </c>
      <c r="B32">
        <v>13</v>
      </c>
      <c r="C32">
        <v>1482</v>
      </c>
      <c r="D32">
        <v>4672</v>
      </c>
      <c r="E32">
        <v>1287</v>
      </c>
      <c r="F32">
        <v>4672</v>
      </c>
      <c r="G32">
        <f t="shared" si="7"/>
        <v>195</v>
      </c>
      <c r="H32">
        <f t="shared" si="2"/>
        <v>4581</v>
      </c>
      <c r="I32" s="4">
        <f t="shared" si="3"/>
        <v>0.65</v>
      </c>
      <c r="J32" s="4">
        <f t="shared" si="4"/>
        <v>15.27</v>
      </c>
      <c r="K32" s="2">
        <f t="shared" si="5"/>
        <v>182.44039128998915</v>
      </c>
      <c r="L32" s="2">
        <f t="shared" si="0"/>
        <v>28.540687147806715</v>
      </c>
      <c r="M32" s="4">
        <f t="shared" si="6"/>
        <v>-21.425740561296674</v>
      </c>
      <c r="N32" s="4">
        <f t="shared" si="1"/>
        <v>-2.3029091012315703</v>
      </c>
    </row>
    <row r="33" spans="1:14" x14ac:dyDescent="0.25">
      <c r="A33" s="1">
        <v>42753</v>
      </c>
      <c r="B33">
        <v>18</v>
      </c>
      <c r="C33">
        <v>1529</v>
      </c>
      <c r="D33">
        <v>4480</v>
      </c>
      <c r="E33">
        <v>1287</v>
      </c>
      <c r="F33">
        <v>4480</v>
      </c>
      <c r="G33">
        <f t="shared" si="7"/>
        <v>242</v>
      </c>
      <c r="H33">
        <f t="shared" si="2"/>
        <v>4389</v>
      </c>
      <c r="I33" s="4">
        <f t="shared" si="3"/>
        <v>0.80666666666666664</v>
      </c>
      <c r="J33" s="4">
        <f t="shared" si="4"/>
        <v>14.63</v>
      </c>
      <c r="K33" s="2">
        <f t="shared" si="5"/>
        <v>183.16237311980632</v>
      </c>
      <c r="L33" s="2">
        <f t="shared" si="0"/>
        <v>29.567113081184264</v>
      </c>
      <c r="M33" s="4">
        <f t="shared" si="6"/>
        <v>-20.374857513490841</v>
      </c>
      <c r="N33" s="4">
        <f t="shared" si="1"/>
        <v>-2.9339308075599209</v>
      </c>
    </row>
    <row r="34" spans="1:14" x14ac:dyDescent="0.25">
      <c r="A34" s="1">
        <v>42756</v>
      </c>
      <c r="B34">
        <v>21</v>
      </c>
      <c r="C34">
        <v>1521</v>
      </c>
      <c r="D34">
        <v>4357</v>
      </c>
      <c r="E34">
        <v>1287</v>
      </c>
      <c r="F34">
        <v>4357</v>
      </c>
      <c r="G34">
        <f t="shared" si="7"/>
        <v>234</v>
      </c>
      <c r="H34">
        <f t="shared" si="2"/>
        <v>4266</v>
      </c>
      <c r="I34" s="4">
        <f t="shared" si="3"/>
        <v>0.78</v>
      </c>
      <c r="J34" s="4">
        <f t="shared" si="4"/>
        <v>14.22</v>
      </c>
      <c r="K34" s="2">
        <f t="shared" si="5"/>
        <v>183.1459641750038</v>
      </c>
      <c r="L34" s="2">
        <f t="shared" si="0"/>
        <v>30.271535100273258</v>
      </c>
      <c r="M34" s="4">
        <f t="shared" si="6"/>
        <v>-19.671782873688201</v>
      </c>
      <c r="N34" s="4">
        <f t="shared" si="1"/>
        <v>-2.8851715560878377</v>
      </c>
    </row>
    <row r="35" spans="1:14" x14ac:dyDescent="0.25">
      <c r="A35" s="1">
        <v>42757</v>
      </c>
      <c r="B35">
        <v>22</v>
      </c>
      <c r="C35">
        <v>1520</v>
      </c>
      <c r="D35">
        <v>4314</v>
      </c>
      <c r="E35">
        <v>1287</v>
      </c>
      <c r="F35">
        <v>4314</v>
      </c>
      <c r="G35">
        <f t="shared" si="7"/>
        <v>233</v>
      </c>
      <c r="H35">
        <f t="shared" si="2"/>
        <v>4223</v>
      </c>
      <c r="I35" s="4">
        <f t="shared" si="3"/>
        <v>0.77666666666666662</v>
      </c>
      <c r="J35" s="4">
        <f t="shared" si="4"/>
        <v>14.076666666666666</v>
      </c>
      <c r="K35" s="2">
        <f t="shared" si="5"/>
        <v>183.16445368680414</v>
      </c>
      <c r="L35" s="2">
        <f t="shared" si="0"/>
        <v>30.52442835478141</v>
      </c>
      <c r="M35" s="4">
        <f t="shared" si="6"/>
        <v>-19.418429326722748</v>
      </c>
      <c r="N35" s="4">
        <f t="shared" si="1"/>
        <v>-2.8900700367780723</v>
      </c>
    </row>
    <row r="36" spans="1:14" x14ac:dyDescent="0.25">
      <c r="A36" s="1">
        <v>42770</v>
      </c>
      <c r="B36">
        <v>35</v>
      </c>
      <c r="C36">
        <v>1540</v>
      </c>
      <c r="D36">
        <v>3781</v>
      </c>
      <c r="E36">
        <v>1287</v>
      </c>
      <c r="F36">
        <v>3781</v>
      </c>
      <c r="G36">
        <f t="shared" si="7"/>
        <v>253</v>
      </c>
      <c r="H36">
        <f t="shared" si="2"/>
        <v>3690</v>
      </c>
      <c r="I36" s="4">
        <f t="shared" si="3"/>
        <v>0.84333333333333338</v>
      </c>
      <c r="J36" s="4">
        <f t="shared" si="4"/>
        <v>12.3</v>
      </c>
      <c r="K36" s="2">
        <f t="shared" si="5"/>
        <v>183.93458302698062</v>
      </c>
      <c r="L36" s="2">
        <f t="shared" si="0"/>
        <v>33.989034469860137</v>
      </c>
      <c r="M36" s="4">
        <f t="shared" si="6"/>
        <v>-15.925742323066274</v>
      </c>
      <c r="N36" s="4">
        <f t="shared" si="1"/>
        <v>-3.3918656652409758</v>
      </c>
    </row>
    <row r="37" spans="1:14" x14ac:dyDescent="0.25">
      <c r="A37" s="1">
        <v>42771</v>
      </c>
      <c r="B37">
        <v>36</v>
      </c>
      <c r="C37">
        <v>1535</v>
      </c>
      <c r="D37">
        <v>3735</v>
      </c>
      <c r="E37">
        <v>1287</v>
      </c>
      <c r="F37">
        <v>3735</v>
      </c>
      <c r="G37">
        <f t="shared" si="7"/>
        <v>248</v>
      </c>
      <c r="H37">
        <f t="shared" si="2"/>
        <v>3644</v>
      </c>
      <c r="I37" s="4">
        <f t="shared" si="3"/>
        <v>0.82666666666666666</v>
      </c>
      <c r="J37" s="4">
        <f t="shared" si="4"/>
        <v>12.146666666666667</v>
      </c>
      <c r="K37" s="2">
        <f t="shared" si="5"/>
        <v>183.90542058808916</v>
      </c>
      <c r="L37" s="2">
        <f t="shared" si="0"/>
        <v>34.323883870717275</v>
      </c>
      <c r="M37" s="4">
        <f t="shared" si="6"/>
        <v>-15.592702326026014</v>
      </c>
      <c r="N37" s="4">
        <f t="shared" si="1"/>
        <v>-3.3478944922531642</v>
      </c>
    </row>
    <row r="38" spans="1:14" x14ac:dyDescent="0.25">
      <c r="A38" s="1">
        <v>42776</v>
      </c>
      <c r="B38">
        <v>41</v>
      </c>
      <c r="C38">
        <v>1541</v>
      </c>
      <c r="D38">
        <v>3526</v>
      </c>
      <c r="E38">
        <v>1287</v>
      </c>
      <c r="F38">
        <v>3526</v>
      </c>
      <c r="G38">
        <f t="shared" si="7"/>
        <v>254</v>
      </c>
      <c r="H38">
        <f t="shared" si="2"/>
        <v>3435</v>
      </c>
      <c r="I38" s="4">
        <f t="shared" si="3"/>
        <v>0.84666666666666668</v>
      </c>
      <c r="J38" s="4">
        <f t="shared" si="4"/>
        <v>11.45</v>
      </c>
      <c r="K38" s="2">
        <f t="shared" si="5"/>
        <v>184.24446578427063</v>
      </c>
      <c r="L38" s="2">
        <f t="shared" si="0"/>
        <v>35.904758896903132</v>
      </c>
      <c r="M38" s="4">
        <f t="shared" si="6"/>
        <v>-13.998723033956832</v>
      </c>
      <c r="N38" s="4">
        <f t="shared" si="1"/>
        <v>-3.5422330689288755</v>
      </c>
    </row>
    <row r="39" spans="1:14" x14ac:dyDescent="0.25">
      <c r="A39" s="1">
        <v>42777</v>
      </c>
      <c r="B39">
        <v>42</v>
      </c>
      <c r="C39">
        <v>1536</v>
      </c>
      <c r="D39">
        <v>3492</v>
      </c>
      <c r="E39">
        <v>1287</v>
      </c>
      <c r="F39">
        <v>3492</v>
      </c>
      <c r="G39">
        <f t="shared" si="7"/>
        <v>249</v>
      </c>
      <c r="H39">
        <f t="shared" si="2"/>
        <v>3401</v>
      </c>
      <c r="I39" s="4">
        <f t="shared" si="3"/>
        <v>0.83</v>
      </c>
      <c r="J39" s="4">
        <f t="shared" si="4"/>
        <v>11.336666666666666</v>
      </c>
      <c r="K39" s="2">
        <f t="shared" si="5"/>
        <v>184.20235882230099</v>
      </c>
      <c r="L39" s="2">
        <f t="shared" ref="L39:L70" si="8">DEGREES(ATAN(($B$3/SQRT(I39^2+J39^2))))</f>
        <v>36.177366720287225</v>
      </c>
      <c r="M39" s="4">
        <f t="shared" si="6"/>
        <v>-13.728554485873287</v>
      </c>
      <c r="N39" s="4">
        <f t="shared" ref="N39:N70" si="9">DEGREES( ACOS( (SIN(RADIANS(L39)) - SIN(RADIANS($B$4)) * SIN(RADIANS(M39))) / ( COS(RADIANS($B$4)) * COS(RADIANS(M39))) )) * IF(I39&lt;0,1,-1)</f>
        <v>-3.4909059983077988</v>
      </c>
    </row>
    <row r="40" spans="1:14" x14ac:dyDescent="0.25">
      <c r="A40" s="1">
        <v>42778</v>
      </c>
      <c r="B40">
        <v>43</v>
      </c>
      <c r="C40">
        <v>1527</v>
      </c>
      <c r="D40">
        <v>3438</v>
      </c>
      <c r="E40">
        <v>1287</v>
      </c>
      <c r="F40">
        <v>3438</v>
      </c>
      <c r="G40">
        <f t="shared" si="7"/>
        <v>240</v>
      </c>
      <c r="H40">
        <f t="shared" si="2"/>
        <v>3347</v>
      </c>
      <c r="I40" s="4">
        <f t="shared" si="3"/>
        <v>0.8</v>
      </c>
      <c r="J40" s="4">
        <f t="shared" si="4"/>
        <v>11.156666666666666</v>
      </c>
      <c r="K40" s="2">
        <f t="shared" si="5"/>
        <v>184.11551482263536</v>
      </c>
      <c r="L40" s="2">
        <f t="shared" si="8"/>
        <v>36.618332000948733</v>
      </c>
      <c r="M40" s="4">
        <f t="shared" si="6"/>
        <v>-13.292304029689035</v>
      </c>
      <c r="N40" s="4">
        <f t="shared" si="9"/>
        <v>-3.3932173672435511</v>
      </c>
    </row>
    <row r="41" spans="1:14" x14ac:dyDescent="0.25">
      <c r="A41" s="1">
        <v>42783</v>
      </c>
      <c r="B41">
        <v>48</v>
      </c>
      <c r="C41">
        <v>1505</v>
      </c>
      <c r="D41">
        <v>3248</v>
      </c>
      <c r="E41">
        <v>1287</v>
      </c>
      <c r="F41">
        <v>3248</v>
      </c>
      <c r="G41">
        <f t="shared" si="7"/>
        <v>218</v>
      </c>
      <c r="H41">
        <f t="shared" si="2"/>
        <v>3157</v>
      </c>
      <c r="I41" s="4">
        <f t="shared" si="3"/>
        <v>0.72666666666666668</v>
      </c>
      <c r="J41" s="4">
        <f t="shared" si="4"/>
        <v>10.523333333333333</v>
      </c>
      <c r="K41" s="2">
        <f t="shared" si="5"/>
        <v>183.96274619042947</v>
      </c>
      <c r="L41" s="2">
        <f t="shared" si="8"/>
        <v>38.239338172216598</v>
      </c>
      <c r="M41" s="4">
        <f t="shared" si="6"/>
        <v>-11.680481850179509</v>
      </c>
      <c r="N41" s="4">
        <f t="shared" si="9"/>
        <v>-3.1773796336263613</v>
      </c>
    </row>
    <row r="42" spans="1:14" x14ac:dyDescent="0.25">
      <c r="A42" s="1">
        <v>42784</v>
      </c>
      <c r="B42">
        <v>49</v>
      </c>
      <c r="C42">
        <v>1503</v>
      </c>
      <c r="D42">
        <v>3209</v>
      </c>
      <c r="E42">
        <v>1287</v>
      </c>
      <c r="F42">
        <v>3209</v>
      </c>
      <c r="G42">
        <f t="shared" si="7"/>
        <v>216</v>
      </c>
      <c r="H42">
        <f t="shared" si="2"/>
        <v>3118</v>
      </c>
      <c r="I42" s="4">
        <f t="shared" si="3"/>
        <v>0.72</v>
      </c>
      <c r="J42" s="4">
        <f t="shared" si="4"/>
        <v>10.393333333333333</v>
      </c>
      <c r="K42" s="2">
        <f t="shared" si="5"/>
        <v>183.97554300164381</v>
      </c>
      <c r="L42" s="2">
        <f t="shared" si="8"/>
        <v>38.585641601163836</v>
      </c>
      <c r="M42" s="4">
        <f t="shared" si="6"/>
        <v>-11.334143252611996</v>
      </c>
      <c r="N42" s="4">
        <f t="shared" si="9"/>
        <v>-3.1684723765477085</v>
      </c>
    </row>
    <row r="43" spans="1:14" x14ac:dyDescent="0.25">
      <c r="A43" s="1">
        <v>42785</v>
      </c>
      <c r="B43">
        <v>50</v>
      </c>
      <c r="C43">
        <v>1507</v>
      </c>
      <c r="D43">
        <v>3176</v>
      </c>
      <c r="E43">
        <v>1287</v>
      </c>
      <c r="F43">
        <v>3176</v>
      </c>
      <c r="G43">
        <f t="shared" si="7"/>
        <v>220</v>
      </c>
      <c r="H43">
        <f t="shared" si="2"/>
        <v>3085</v>
      </c>
      <c r="I43" s="4">
        <f t="shared" si="3"/>
        <v>0.73333333333333328</v>
      </c>
      <c r="J43" s="4">
        <f t="shared" si="4"/>
        <v>10.283333333333333</v>
      </c>
      <c r="K43" s="2">
        <f t="shared" si="5"/>
        <v>184.09287024135119</v>
      </c>
      <c r="L43" s="2">
        <f t="shared" si="8"/>
        <v>38.879205260534498</v>
      </c>
      <c r="M43" s="4">
        <f t="shared" si="6"/>
        <v>-11.035994763028683</v>
      </c>
      <c r="N43" s="4">
        <f t="shared" si="9"/>
        <v>-3.2451873590297051</v>
      </c>
    </row>
    <row r="44" spans="1:14" x14ac:dyDescent="0.25">
      <c r="A44" s="1">
        <v>42786</v>
      </c>
      <c r="B44">
        <v>51</v>
      </c>
      <c r="C44">
        <v>1492</v>
      </c>
      <c r="D44">
        <v>3134</v>
      </c>
      <c r="E44">
        <v>1287</v>
      </c>
      <c r="F44">
        <v>3134</v>
      </c>
      <c r="G44">
        <f t="shared" si="7"/>
        <v>205</v>
      </c>
      <c r="H44">
        <f t="shared" si="2"/>
        <v>3043</v>
      </c>
      <c r="I44" s="4">
        <f t="shared" si="3"/>
        <v>0.68333333333333335</v>
      </c>
      <c r="J44" s="4">
        <f t="shared" si="4"/>
        <v>10.143333333333333</v>
      </c>
      <c r="K44" s="2">
        <f t="shared" si="5"/>
        <v>183.86574176211707</v>
      </c>
      <c r="L44" s="2">
        <f t="shared" si="8"/>
        <v>39.271165598512319</v>
      </c>
      <c r="M44" s="4">
        <f t="shared" si="6"/>
        <v>-10.65415408562018</v>
      </c>
      <c r="N44" s="4">
        <f t="shared" si="9"/>
        <v>-3.0443165839704052</v>
      </c>
    </row>
    <row r="45" spans="1:14" x14ac:dyDescent="0.25">
      <c r="A45" s="1">
        <v>42787</v>
      </c>
      <c r="B45">
        <v>52</v>
      </c>
      <c r="C45">
        <v>1492</v>
      </c>
      <c r="D45">
        <v>3089</v>
      </c>
      <c r="E45">
        <v>1287</v>
      </c>
      <c r="F45">
        <v>3089</v>
      </c>
      <c r="G45">
        <f t="shared" si="7"/>
        <v>205</v>
      </c>
      <c r="H45">
        <f t="shared" si="2"/>
        <v>2998</v>
      </c>
      <c r="I45" s="4">
        <f t="shared" si="3"/>
        <v>0.68333333333333335</v>
      </c>
      <c r="J45" s="4">
        <f t="shared" si="4"/>
        <v>9.9933333333333341</v>
      </c>
      <c r="K45" s="2">
        <f t="shared" si="5"/>
        <v>183.9239468285846</v>
      </c>
      <c r="L45" s="2">
        <f t="shared" si="8"/>
        <v>39.688150824049387</v>
      </c>
      <c r="M45" s="4">
        <f t="shared" si="6"/>
        <v>-10.235375867122313</v>
      </c>
      <c r="N45" s="4">
        <f t="shared" si="9"/>
        <v>-3.0674991178136191</v>
      </c>
    </row>
    <row r="46" spans="1:14" x14ac:dyDescent="0.25">
      <c r="A46" s="1">
        <v>42788</v>
      </c>
      <c r="B46">
        <v>53</v>
      </c>
      <c r="C46">
        <v>1489</v>
      </c>
      <c r="D46">
        <v>3052</v>
      </c>
      <c r="E46">
        <v>1287</v>
      </c>
      <c r="F46">
        <v>3052</v>
      </c>
      <c r="G46">
        <f t="shared" si="7"/>
        <v>202</v>
      </c>
      <c r="H46">
        <f t="shared" si="2"/>
        <v>2961</v>
      </c>
      <c r="I46" s="4">
        <f t="shared" si="3"/>
        <v>0.67333333333333334</v>
      </c>
      <c r="J46" s="4">
        <f t="shared" si="4"/>
        <v>9.8699999999999992</v>
      </c>
      <c r="K46" s="2">
        <f t="shared" si="5"/>
        <v>183.91481002602274</v>
      </c>
      <c r="L46" s="2">
        <f t="shared" si="8"/>
        <v>40.038508709865816</v>
      </c>
      <c r="M46" s="4">
        <f t="shared" si="6"/>
        <v>-9.8858867745614774</v>
      </c>
      <c r="N46" s="4">
        <f t="shared" si="9"/>
        <v>-3.0414626817853874</v>
      </c>
    </row>
    <row r="47" spans="1:14" x14ac:dyDescent="0.25">
      <c r="A47" s="1">
        <v>42791</v>
      </c>
      <c r="B47">
        <v>56</v>
      </c>
      <c r="C47">
        <v>1490</v>
      </c>
      <c r="D47">
        <v>2938</v>
      </c>
      <c r="E47">
        <v>1287</v>
      </c>
      <c r="F47">
        <v>2938</v>
      </c>
      <c r="G47">
        <f t="shared" si="7"/>
        <v>203</v>
      </c>
      <c r="H47">
        <f t="shared" si="2"/>
        <v>2847</v>
      </c>
      <c r="I47" s="4">
        <f t="shared" si="3"/>
        <v>0.67666666666666664</v>
      </c>
      <c r="J47" s="4">
        <f t="shared" si="4"/>
        <v>9.49</v>
      </c>
      <c r="K47" s="2">
        <f t="shared" si="5"/>
        <v>184.09231291077748</v>
      </c>
      <c r="L47" s="2">
        <f t="shared" si="8"/>
        <v>41.143836328360244</v>
      </c>
      <c r="M47" s="4">
        <f t="shared" si="6"/>
        <v>-8.7748786397089944</v>
      </c>
      <c r="N47" s="4">
        <f t="shared" si="9"/>
        <v>-3.1171430155347042</v>
      </c>
    </row>
    <row r="48" spans="1:14" x14ac:dyDescent="0.25">
      <c r="A48" s="1">
        <v>42792</v>
      </c>
      <c r="B48">
        <v>57</v>
      </c>
      <c r="C48">
        <v>1485</v>
      </c>
      <c r="D48">
        <v>2893</v>
      </c>
      <c r="E48">
        <v>1287</v>
      </c>
      <c r="F48">
        <v>2893</v>
      </c>
      <c r="G48">
        <f t="shared" si="7"/>
        <v>198</v>
      </c>
      <c r="H48">
        <f t="shared" si="2"/>
        <v>2802</v>
      </c>
      <c r="I48" s="4">
        <f t="shared" si="3"/>
        <v>0.66</v>
      </c>
      <c r="J48" s="4">
        <f t="shared" si="4"/>
        <v>9.34</v>
      </c>
      <c r="K48" s="2">
        <f t="shared" si="5"/>
        <v>184.05549738423358</v>
      </c>
      <c r="L48" s="2">
        <f t="shared" si="8"/>
        <v>41.597885609440112</v>
      </c>
      <c r="M48" s="4">
        <f t="shared" si="6"/>
        <v>-8.32303813919963</v>
      </c>
      <c r="N48" s="4">
        <f t="shared" si="9"/>
        <v>-3.0639763814813485</v>
      </c>
    </row>
    <row r="49" spans="1:14" x14ac:dyDescent="0.25">
      <c r="A49" s="1">
        <v>42799</v>
      </c>
      <c r="B49">
        <v>64</v>
      </c>
      <c r="C49">
        <v>1455</v>
      </c>
      <c r="D49">
        <v>2640</v>
      </c>
      <c r="E49">
        <v>1287</v>
      </c>
      <c r="F49">
        <v>2640</v>
      </c>
      <c r="G49">
        <f t="shared" si="7"/>
        <v>168</v>
      </c>
      <c r="H49">
        <f t="shared" si="2"/>
        <v>2549</v>
      </c>
      <c r="I49" s="4">
        <f t="shared" si="3"/>
        <v>0.56000000000000005</v>
      </c>
      <c r="J49" s="4">
        <f t="shared" si="4"/>
        <v>8.4966666666666661</v>
      </c>
      <c r="K49" s="2">
        <f t="shared" si="5"/>
        <v>183.78174383969798</v>
      </c>
      <c r="L49" s="2">
        <f t="shared" si="8"/>
        <v>44.310203551962601</v>
      </c>
      <c r="M49" s="4">
        <f t="shared" si="6"/>
        <v>-5.6250695805027693</v>
      </c>
      <c r="N49" s="4">
        <f t="shared" si="9"/>
        <v>-2.7182357800601715</v>
      </c>
    </row>
    <row r="50" spans="1:14" x14ac:dyDescent="0.25">
      <c r="A50" s="1">
        <v>42806</v>
      </c>
      <c r="B50">
        <v>71</v>
      </c>
      <c r="C50">
        <v>1423</v>
      </c>
      <c r="D50">
        <v>2393</v>
      </c>
      <c r="E50">
        <v>1286</v>
      </c>
      <c r="F50">
        <v>2393</v>
      </c>
      <c r="G50">
        <f t="shared" si="7"/>
        <v>137</v>
      </c>
      <c r="H50">
        <f t="shared" si="2"/>
        <v>2302</v>
      </c>
      <c r="I50" s="4">
        <f t="shared" si="3"/>
        <v>0.45666666666666667</v>
      </c>
      <c r="J50" s="4">
        <f t="shared" si="4"/>
        <v>7.6733333333333329</v>
      </c>
      <c r="K50" s="2">
        <f t="shared" si="5"/>
        <v>183.41390478739646</v>
      </c>
      <c r="L50" s="2">
        <f t="shared" si="8"/>
        <v>47.239170253007607</v>
      </c>
      <c r="M50" s="4">
        <f t="shared" si="6"/>
        <v>-2.7118843261223402</v>
      </c>
      <c r="N50" s="4">
        <f t="shared" si="9"/>
        <v>-2.3196945037938508</v>
      </c>
    </row>
    <row r="51" spans="1:14" x14ac:dyDescent="0.25">
      <c r="A51" s="1">
        <v>42807</v>
      </c>
      <c r="B51">
        <v>72</v>
      </c>
      <c r="C51">
        <v>1422</v>
      </c>
      <c r="D51">
        <v>2364</v>
      </c>
      <c r="E51">
        <v>1286</v>
      </c>
      <c r="F51">
        <v>2364</v>
      </c>
      <c r="G51">
        <f t="shared" si="7"/>
        <v>136</v>
      </c>
      <c r="H51">
        <f t="shared" si="2"/>
        <v>2273</v>
      </c>
      <c r="I51" s="4">
        <f t="shared" si="3"/>
        <v>0.45333333333333331</v>
      </c>
      <c r="J51" s="4">
        <f t="shared" si="4"/>
        <v>7.5766666666666671</v>
      </c>
      <c r="K51" s="2">
        <f t="shared" si="5"/>
        <v>183.4322677843972</v>
      </c>
      <c r="L51" s="2">
        <f t="shared" si="8"/>
        <v>47.600522084947563</v>
      </c>
      <c r="M51" s="4">
        <f t="shared" si="6"/>
        <v>-2.3503425798350039</v>
      </c>
      <c r="N51" s="4">
        <f t="shared" si="9"/>
        <v>-2.3155570379916339</v>
      </c>
    </row>
    <row r="52" spans="1:14" x14ac:dyDescent="0.25">
      <c r="A52" s="1">
        <v>42811</v>
      </c>
      <c r="B52">
        <v>76</v>
      </c>
      <c r="C52">
        <v>1401</v>
      </c>
      <c r="D52">
        <v>2253</v>
      </c>
      <c r="E52">
        <v>1286</v>
      </c>
      <c r="F52">
        <v>2253</v>
      </c>
      <c r="G52">
        <f t="shared" si="7"/>
        <v>115</v>
      </c>
      <c r="H52">
        <f t="shared" si="2"/>
        <v>2162</v>
      </c>
      <c r="I52" s="4">
        <f t="shared" si="3"/>
        <v>0.38333333333333336</v>
      </c>
      <c r="J52" s="4">
        <f t="shared" si="4"/>
        <v>7.206666666666667</v>
      </c>
      <c r="K52" s="2">
        <f t="shared" si="5"/>
        <v>183.05052700746219</v>
      </c>
      <c r="L52" s="2">
        <f t="shared" si="8"/>
        <v>49.035712625081693</v>
      </c>
      <c r="M52" s="4">
        <f t="shared" si="6"/>
        <v>-0.92750573383426549</v>
      </c>
      <c r="N52" s="4">
        <f t="shared" si="9"/>
        <v>-1.9996135217757707</v>
      </c>
    </row>
    <row r="53" spans="1:14" x14ac:dyDescent="0.25">
      <c r="A53" s="1">
        <v>42812</v>
      </c>
      <c r="B53">
        <v>77</v>
      </c>
      <c r="C53">
        <v>1393</v>
      </c>
      <c r="D53">
        <v>2218</v>
      </c>
      <c r="E53">
        <v>1286</v>
      </c>
      <c r="F53">
        <v>2218</v>
      </c>
      <c r="G53">
        <f t="shared" si="7"/>
        <v>107</v>
      </c>
      <c r="H53">
        <f t="shared" si="2"/>
        <v>2127</v>
      </c>
      <c r="I53" s="4">
        <f t="shared" si="3"/>
        <v>0.35666666666666669</v>
      </c>
      <c r="J53" s="4">
        <f t="shared" si="4"/>
        <v>7.09</v>
      </c>
      <c r="K53" s="2">
        <f t="shared" si="5"/>
        <v>182.88473332807644</v>
      </c>
      <c r="L53" s="2">
        <f t="shared" si="8"/>
        <v>49.502312470778001</v>
      </c>
      <c r="M53" s="4">
        <f t="shared" si="6"/>
        <v>-0.46556436805409285</v>
      </c>
      <c r="N53" s="4">
        <f t="shared" si="9"/>
        <v>-1.8729999045484655</v>
      </c>
    </row>
    <row r="54" spans="1:14" x14ac:dyDescent="0.25">
      <c r="A54" s="1">
        <v>42813</v>
      </c>
      <c r="B54">
        <v>78</v>
      </c>
      <c r="C54">
        <v>1388</v>
      </c>
      <c r="D54">
        <v>2189</v>
      </c>
      <c r="E54">
        <v>1286</v>
      </c>
      <c r="F54">
        <v>2189</v>
      </c>
      <c r="G54">
        <f t="shared" si="7"/>
        <v>102</v>
      </c>
      <c r="H54">
        <f t="shared" si="2"/>
        <v>2098</v>
      </c>
      <c r="I54" s="4">
        <f t="shared" si="3"/>
        <v>0.34</v>
      </c>
      <c r="J54" s="4">
        <f t="shared" si="4"/>
        <v>6.9933333333333332</v>
      </c>
      <c r="K54" s="2">
        <f t="shared" si="5"/>
        <v>182.78778867551216</v>
      </c>
      <c r="L54" s="2">
        <f t="shared" si="8"/>
        <v>49.89266682358393</v>
      </c>
      <c r="M54" s="4">
        <f t="shared" si="6"/>
        <v>-7.7867729785262449E-2</v>
      </c>
      <c r="N54" s="4">
        <f t="shared" si="9"/>
        <v>-1.7955404650812272</v>
      </c>
    </row>
    <row r="55" spans="1:14" x14ac:dyDescent="0.25">
      <c r="A55" s="1">
        <v>42814</v>
      </c>
      <c r="B55">
        <v>79</v>
      </c>
      <c r="C55">
        <v>1384</v>
      </c>
      <c r="D55">
        <v>2156</v>
      </c>
      <c r="E55">
        <v>1286</v>
      </c>
      <c r="F55">
        <v>2156</v>
      </c>
      <c r="G55">
        <f t="shared" si="7"/>
        <v>98</v>
      </c>
      <c r="H55">
        <f t="shared" si="2"/>
        <v>2065</v>
      </c>
      <c r="I55" s="4">
        <f t="shared" si="3"/>
        <v>0.32666666666666666</v>
      </c>
      <c r="J55" s="4">
        <f t="shared" si="4"/>
        <v>6.8833333333333337</v>
      </c>
      <c r="K55" s="2">
        <f t="shared" si="5"/>
        <v>182.72116586184131</v>
      </c>
      <c r="L55" s="2">
        <f t="shared" si="8"/>
        <v>50.341195366509822</v>
      </c>
      <c r="M55" s="4">
        <f t="shared" si="6"/>
        <v>0.3687839431069303</v>
      </c>
      <c r="N55" s="4">
        <f t="shared" si="9"/>
        <v>-1.7363363055473611</v>
      </c>
    </row>
    <row r="56" spans="1:14" x14ac:dyDescent="0.25">
      <c r="A56" s="1">
        <v>42815</v>
      </c>
      <c r="B56">
        <v>80</v>
      </c>
      <c r="C56">
        <v>1375</v>
      </c>
      <c r="D56">
        <v>2122</v>
      </c>
      <c r="E56">
        <v>1286</v>
      </c>
      <c r="F56">
        <v>2122</v>
      </c>
      <c r="G56">
        <f t="shared" si="7"/>
        <v>89</v>
      </c>
      <c r="H56">
        <f t="shared" si="2"/>
        <v>2031</v>
      </c>
      <c r="I56" s="4">
        <f t="shared" si="3"/>
        <v>0.29666666666666669</v>
      </c>
      <c r="J56" s="4">
        <f t="shared" si="4"/>
        <v>6.77</v>
      </c>
      <c r="K56" s="2">
        <f t="shared" si="5"/>
        <v>182.51235458050618</v>
      </c>
      <c r="L56" s="2">
        <f t="shared" si="8"/>
        <v>50.812472447737434</v>
      </c>
      <c r="M56" s="4">
        <f t="shared" si="6"/>
        <v>0.83513397400544354</v>
      </c>
      <c r="N56" s="4">
        <f t="shared" si="9"/>
        <v>-1.587320831174486</v>
      </c>
    </row>
    <row r="57" spans="1:14" x14ac:dyDescent="0.25">
      <c r="A57" s="1">
        <v>42821</v>
      </c>
      <c r="B57">
        <v>86</v>
      </c>
      <c r="C57">
        <v>1361</v>
      </c>
      <c r="D57">
        <v>1979</v>
      </c>
      <c r="E57">
        <v>1286</v>
      </c>
      <c r="F57">
        <v>1979</v>
      </c>
      <c r="G57">
        <f t="shared" si="7"/>
        <v>75</v>
      </c>
      <c r="H57">
        <f t="shared" si="2"/>
        <v>1888</v>
      </c>
      <c r="I57" s="4">
        <f t="shared" si="3"/>
        <v>0.25</v>
      </c>
      <c r="J57" s="4">
        <f t="shared" si="4"/>
        <v>6.293333333333333</v>
      </c>
      <c r="K57" s="2">
        <f t="shared" si="5"/>
        <v>182.27724893256612</v>
      </c>
      <c r="L57" s="2">
        <f t="shared" si="8"/>
        <v>52.849159893734424</v>
      </c>
      <c r="M57" s="4">
        <f t="shared" si="6"/>
        <v>2.8661206238199406</v>
      </c>
      <c r="N57" s="4">
        <f t="shared" si="9"/>
        <v>-1.3767583057090593</v>
      </c>
    </row>
    <row r="58" spans="1:14" x14ac:dyDescent="0.25">
      <c r="A58" s="1">
        <v>42822</v>
      </c>
      <c r="B58">
        <v>87</v>
      </c>
      <c r="C58">
        <v>1354</v>
      </c>
      <c r="D58">
        <v>1947</v>
      </c>
      <c r="E58">
        <v>1286</v>
      </c>
      <c r="F58">
        <v>1947</v>
      </c>
      <c r="G58">
        <f t="shared" si="7"/>
        <v>68</v>
      </c>
      <c r="H58">
        <f t="shared" si="2"/>
        <v>1856</v>
      </c>
      <c r="I58" s="4">
        <f t="shared" si="3"/>
        <v>0.22666666666666666</v>
      </c>
      <c r="J58" s="4">
        <f t="shared" si="4"/>
        <v>6.1866666666666665</v>
      </c>
      <c r="K58" s="2">
        <f t="shared" si="5"/>
        <v>182.10013885369838</v>
      </c>
      <c r="L58" s="2">
        <f t="shared" si="8"/>
        <v>53.322732937950256</v>
      </c>
      <c r="M58" s="4">
        <f t="shared" si="6"/>
        <v>3.336373182300779</v>
      </c>
      <c r="N58" s="4">
        <f t="shared" si="9"/>
        <v>-1.2563767069352292</v>
      </c>
    </row>
    <row r="59" spans="1:14" x14ac:dyDescent="0.25">
      <c r="A59" s="1">
        <v>42823</v>
      </c>
      <c r="B59">
        <v>88</v>
      </c>
      <c r="C59">
        <v>1350</v>
      </c>
      <c r="D59">
        <v>1916</v>
      </c>
      <c r="E59">
        <v>1286</v>
      </c>
      <c r="F59">
        <v>1916</v>
      </c>
      <c r="G59">
        <f t="shared" si="7"/>
        <v>64</v>
      </c>
      <c r="H59">
        <f t="shared" si="2"/>
        <v>1825</v>
      </c>
      <c r="I59" s="4">
        <f t="shared" si="3"/>
        <v>0.21333333333333335</v>
      </c>
      <c r="J59" s="4">
        <f t="shared" si="4"/>
        <v>6.083333333333333</v>
      </c>
      <c r="K59" s="2">
        <f t="shared" si="5"/>
        <v>182.01010092866795</v>
      </c>
      <c r="L59" s="2">
        <f t="shared" si="8"/>
        <v>53.785448916547949</v>
      </c>
      <c r="M59" s="4">
        <f t="shared" si="6"/>
        <v>3.7974414322969214</v>
      </c>
      <c r="N59" s="4">
        <f t="shared" si="9"/>
        <v>-1.1900435123806234</v>
      </c>
    </row>
    <row r="60" spans="1:14" x14ac:dyDescent="0.25">
      <c r="A60" s="1">
        <v>42827</v>
      </c>
      <c r="B60">
        <v>92</v>
      </c>
      <c r="C60">
        <v>1330</v>
      </c>
      <c r="D60">
        <v>1812</v>
      </c>
      <c r="E60">
        <v>1286</v>
      </c>
      <c r="F60">
        <v>1812</v>
      </c>
      <c r="G60">
        <f t="shared" si="7"/>
        <v>44</v>
      </c>
      <c r="H60">
        <f t="shared" si="2"/>
        <v>1721</v>
      </c>
      <c r="I60" s="4">
        <f t="shared" si="3"/>
        <v>0.14666666666666667</v>
      </c>
      <c r="J60" s="4">
        <f t="shared" si="4"/>
        <v>5.7366666666666664</v>
      </c>
      <c r="K60" s="2">
        <f t="shared" si="5"/>
        <v>181.46517361941156</v>
      </c>
      <c r="L60" s="2">
        <f t="shared" si="8"/>
        <v>55.38070915090249</v>
      </c>
      <c r="M60" s="4">
        <f t="shared" si="6"/>
        <v>5.384898322993851</v>
      </c>
      <c r="N60" s="4">
        <f t="shared" si="9"/>
        <v>-0.83602409977738668</v>
      </c>
    </row>
    <row r="61" spans="1:14" x14ac:dyDescent="0.25">
      <c r="A61" s="1">
        <v>42831</v>
      </c>
      <c r="B61">
        <v>96</v>
      </c>
      <c r="C61">
        <v>1313</v>
      </c>
      <c r="D61">
        <v>1702</v>
      </c>
      <c r="E61">
        <v>1286</v>
      </c>
      <c r="F61">
        <v>1702</v>
      </c>
      <c r="G61">
        <f t="shared" si="7"/>
        <v>27</v>
      </c>
      <c r="H61">
        <f t="shared" si="2"/>
        <v>1611</v>
      </c>
      <c r="I61" s="4">
        <f t="shared" si="3"/>
        <v>0.09</v>
      </c>
      <c r="J61" s="4">
        <f t="shared" si="4"/>
        <v>5.37</v>
      </c>
      <c r="K61" s="2">
        <f t="shared" si="5"/>
        <v>180.96035438586554</v>
      </c>
      <c r="L61" s="2">
        <f t="shared" si="8"/>
        <v>57.133264711868492</v>
      </c>
      <c r="M61" s="4">
        <f t="shared" si="6"/>
        <v>7.1326368185630136</v>
      </c>
      <c r="N61" s="4">
        <f t="shared" si="9"/>
        <v>-0.52521910951511697</v>
      </c>
    </row>
    <row r="62" spans="1:14" x14ac:dyDescent="0.25">
      <c r="A62" s="1">
        <v>42833</v>
      </c>
      <c r="B62">
        <v>98</v>
      </c>
      <c r="C62">
        <v>1311</v>
      </c>
      <c r="D62">
        <v>1669</v>
      </c>
      <c r="E62">
        <v>1286</v>
      </c>
      <c r="F62">
        <v>1669</v>
      </c>
      <c r="G62">
        <f t="shared" si="7"/>
        <v>25</v>
      </c>
      <c r="H62">
        <f t="shared" si="2"/>
        <v>1578</v>
      </c>
      <c r="I62" s="4">
        <f t="shared" si="3"/>
        <v>8.3333333333333329E-2</v>
      </c>
      <c r="J62" s="4">
        <f t="shared" si="4"/>
        <v>5.26</v>
      </c>
      <c r="K62" s="2">
        <f t="shared" si="5"/>
        <v>180.90780376896384</v>
      </c>
      <c r="L62" s="2">
        <f t="shared" si="8"/>
        <v>57.671860964282736</v>
      </c>
      <c r="M62" s="4">
        <f t="shared" si="6"/>
        <v>7.6708337865436143</v>
      </c>
      <c r="N62" s="4">
        <f t="shared" si="9"/>
        <v>-0.48983285018026057</v>
      </c>
    </row>
    <row r="63" spans="1:14" x14ac:dyDescent="0.25">
      <c r="A63" s="1">
        <v>42834</v>
      </c>
      <c r="B63">
        <v>99</v>
      </c>
      <c r="C63">
        <v>1310</v>
      </c>
      <c r="D63">
        <v>1638</v>
      </c>
      <c r="E63">
        <v>1286</v>
      </c>
      <c r="F63">
        <v>1638</v>
      </c>
      <c r="G63">
        <f t="shared" si="7"/>
        <v>24</v>
      </c>
      <c r="H63">
        <f t="shared" si="2"/>
        <v>1547</v>
      </c>
      <c r="I63" s="4">
        <f t="shared" si="3"/>
        <v>0.08</v>
      </c>
      <c r="J63" s="4">
        <f t="shared" si="4"/>
        <v>5.1566666666666663</v>
      </c>
      <c r="K63" s="2">
        <f t="shared" si="5"/>
        <v>180.88895219412046</v>
      </c>
      <c r="L63" s="2">
        <f t="shared" si="8"/>
        <v>58.183479403184897</v>
      </c>
      <c r="M63" s="4">
        <f t="shared" si="6"/>
        <v>8.1822932023155932</v>
      </c>
      <c r="N63" s="4">
        <f t="shared" si="9"/>
        <v>-0.47346259158685605</v>
      </c>
    </row>
    <row r="64" spans="1:14" x14ac:dyDescent="0.25">
      <c r="A64" s="1">
        <v>42836</v>
      </c>
      <c r="B64">
        <v>101</v>
      </c>
      <c r="C64">
        <v>1296</v>
      </c>
      <c r="D64">
        <v>1596</v>
      </c>
      <c r="E64">
        <v>1286</v>
      </c>
      <c r="F64">
        <v>1596</v>
      </c>
      <c r="G64">
        <f t="shared" si="7"/>
        <v>10</v>
      </c>
      <c r="H64">
        <f t="shared" si="2"/>
        <v>1505</v>
      </c>
      <c r="I64" s="4">
        <f t="shared" si="3"/>
        <v>3.3333333333333333E-2</v>
      </c>
      <c r="J64" s="4">
        <f t="shared" si="4"/>
        <v>5.0166666666666666</v>
      </c>
      <c r="K64" s="2">
        <f t="shared" si="5"/>
        <v>180.38070845668511</v>
      </c>
      <c r="L64" s="2">
        <f t="shared" si="8"/>
        <v>58.888090825180718</v>
      </c>
      <c r="M64" s="4">
        <f t="shared" si="6"/>
        <v>8.88459758283261</v>
      </c>
      <c r="N64" s="4">
        <f t="shared" si="9"/>
        <v>-0.19910427727813063</v>
      </c>
    </row>
    <row r="65" spans="1:14" x14ac:dyDescent="0.25">
      <c r="A65" s="1">
        <v>42839</v>
      </c>
      <c r="B65">
        <v>104</v>
      </c>
      <c r="C65">
        <v>1287</v>
      </c>
      <c r="D65">
        <v>1535</v>
      </c>
      <c r="E65">
        <v>1286</v>
      </c>
      <c r="F65">
        <v>1513</v>
      </c>
      <c r="G65">
        <f t="shared" si="7"/>
        <v>1</v>
      </c>
      <c r="H65">
        <f t="shared" si="2"/>
        <v>1444</v>
      </c>
      <c r="I65" s="4">
        <f t="shared" si="3"/>
        <v>3.3333333333333335E-3</v>
      </c>
      <c r="J65" s="4">
        <f t="shared" si="4"/>
        <v>4.8133333333333335</v>
      </c>
      <c r="K65" s="2">
        <f t="shared" si="5"/>
        <v>180.03967852401141</v>
      </c>
      <c r="L65" s="2">
        <f t="shared" si="8"/>
        <v>59.927109412316057</v>
      </c>
      <c r="M65" s="4">
        <f t="shared" si="6"/>
        <v>9.9231147667001167</v>
      </c>
      <c r="N65" s="4">
        <f t="shared" si="9"/>
        <v>-2.018492907177824E-2</v>
      </c>
    </row>
    <row r="66" spans="1:14" x14ac:dyDescent="0.25">
      <c r="A66" s="1">
        <v>42840</v>
      </c>
      <c r="B66">
        <v>105</v>
      </c>
      <c r="C66">
        <v>1282</v>
      </c>
      <c r="D66">
        <v>1509</v>
      </c>
      <c r="E66">
        <v>1286</v>
      </c>
      <c r="F66">
        <v>1512</v>
      </c>
      <c r="G66">
        <f t="shared" si="7"/>
        <v>-4</v>
      </c>
      <c r="H66">
        <f t="shared" si="2"/>
        <v>1418</v>
      </c>
      <c r="I66" s="4">
        <f t="shared" si="3"/>
        <v>-1.3333333333333334E-2</v>
      </c>
      <c r="J66" s="4">
        <f t="shared" si="4"/>
        <v>4.7266666666666666</v>
      </c>
      <c r="K66" s="2">
        <f t="shared" si="5"/>
        <v>179.83837536956935</v>
      </c>
      <c r="L66" s="2">
        <f t="shared" si="8"/>
        <v>60.376408620553157</v>
      </c>
      <c r="M66" s="4">
        <f t="shared" si="6"/>
        <v>10.372496378782492</v>
      </c>
      <c r="N66" s="4">
        <f t="shared" si="9"/>
        <v>8.1218216382093422E-2</v>
      </c>
    </row>
    <row r="67" spans="1:14" x14ac:dyDescent="0.25">
      <c r="A67" s="1">
        <v>42841</v>
      </c>
      <c r="B67">
        <v>106</v>
      </c>
      <c r="C67">
        <v>1279</v>
      </c>
      <c r="D67">
        <v>1489</v>
      </c>
      <c r="E67">
        <v>1286</v>
      </c>
      <c r="F67">
        <v>1489</v>
      </c>
      <c r="G67">
        <f t="shared" si="7"/>
        <v>-7</v>
      </c>
      <c r="H67">
        <f t="shared" si="2"/>
        <v>1398</v>
      </c>
      <c r="I67" s="4">
        <f t="shared" si="3"/>
        <v>-2.3333333333333334E-2</v>
      </c>
      <c r="J67" s="4">
        <f t="shared" si="4"/>
        <v>4.66</v>
      </c>
      <c r="K67" s="2">
        <f t="shared" si="5"/>
        <v>179.71310886375852</v>
      </c>
      <c r="L67" s="2">
        <f t="shared" si="8"/>
        <v>60.724638013433079</v>
      </c>
      <c r="M67" s="4">
        <f t="shared" si="6"/>
        <v>10.720911869858261</v>
      </c>
      <c r="N67" s="4">
        <f t="shared" si="9"/>
        <v>0.14278374383211559</v>
      </c>
    </row>
    <row r="68" spans="1:14" x14ac:dyDescent="0.25">
      <c r="A68" s="1">
        <v>42845</v>
      </c>
      <c r="B68">
        <v>110</v>
      </c>
      <c r="C68">
        <v>1269</v>
      </c>
      <c r="D68">
        <v>1428</v>
      </c>
      <c r="E68">
        <v>1286</v>
      </c>
      <c r="F68">
        <v>1428</v>
      </c>
      <c r="G68">
        <f t="shared" si="7"/>
        <v>-17</v>
      </c>
      <c r="H68">
        <f t="shared" si="2"/>
        <v>1337</v>
      </c>
      <c r="I68" s="4">
        <f t="shared" si="3"/>
        <v>-5.6666666666666664E-2</v>
      </c>
      <c r="J68" s="4">
        <f t="shared" si="4"/>
        <v>4.456666666666667</v>
      </c>
      <c r="K68" s="2">
        <f t="shared" si="5"/>
        <v>179.27144297092528</v>
      </c>
      <c r="L68" s="2">
        <f t="shared" si="8"/>
        <v>61.800516524356958</v>
      </c>
      <c r="M68" s="4">
        <f t="shared" si="6"/>
        <v>11.798229539413834</v>
      </c>
      <c r="N68" s="4">
        <f t="shared" si="9"/>
        <v>0.35169733824248317</v>
      </c>
    </row>
    <row r="69" spans="1:14" x14ac:dyDescent="0.25">
      <c r="A69" s="1">
        <v>42848</v>
      </c>
      <c r="B69">
        <v>114</v>
      </c>
      <c r="C69">
        <v>1263</v>
      </c>
      <c r="D69">
        <v>1367</v>
      </c>
      <c r="E69">
        <v>1286</v>
      </c>
      <c r="F69">
        <v>1367</v>
      </c>
      <c r="G69">
        <f t="shared" si="7"/>
        <v>-23</v>
      </c>
      <c r="H69">
        <f t="shared" si="2"/>
        <v>1276</v>
      </c>
      <c r="I69" s="4">
        <f t="shared" si="3"/>
        <v>-7.6666666666666661E-2</v>
      </c>
      <c r="J69" s="4">
        <f t="shared" si="4"/>
        <v>4.253333333333333</v>
      </c>
      <c r="K69" s="2">
        <f t="shared" si="5"/>
        <v>178.9671272130077</v>
      </c>
      <c r="L69" s="2">
        <f t="shared" si="8"/>
        <v>62.898344491337404</v>
      </c>
      <c r="M69" s="4">
        <f t="shared" si="6"/>
        <v>12.89767767503406</v>
      </c>
      <c r="N69" s="4">
        <f t="shared" si="9"/>
        <v>0.48270511901522839</v>
      </c>
    </row>
    <row r="70" spans="1:14" x14ac:dyDescent="0.25">
      <c r="A70" s="1">
        <v>42855</v>
      </c>
      <c r="B70">
        <v>120</v>
      </c>
      <c r="C70">
        <v>1244</v>
      </c>
      <c r="D70">
        <v>1235</v>
      </c>
      <c r="E70">
        <v>1286</v>
      </c>
      <c r="F70">
        <v>1235</v>
      </c>
      <c r="G70">
        <f t="shared" si="7"/>
        <v>-42</v>
      </c>
      <c r="H70">
        <f t="shared" si="2"/>
        <v>1144</v>
      </c>
      <c r="I70" s="4">
        <f t="shared" si="3"/>
        <v>-0.14000000000000001</v>
      </c>
      <c r="J70" s="4">
        <f t="shared" si="4"/>
        <v>3.8133333333333335</v>
      </c>
      <c r="K70" s="2">
        <f t="shared" si="5"/>
        <v>177.89553776856513</v>
      </c>
      <c r="L70" s="2">
        <f t="shared" si="8"/>
        <v>65.34223034434531</v>
      </c>
      <c r="M70" s="4">
        <f t="shared" si="6"/>
        <v>15.351037903269219</v>
      </c>
      <c r="N70" s="4">
        <f t="shared" si="9"/>
        <v>0.91029302006321389</v>
      </c>
    </row>
    <row r="71" spans="1:14" x14ac:dyDescent="0.25">
      <c r="A71" s="1">
        <v>42866</v>
      </c>
      <c r="B71">
        <v>131</v>
      </c>
      <c r="C71">
        <v>1243</v>
      </c>
      <c r="D71">
        <v>1085</v>
      </c>
      <c r="E71">
        <v>1286</v>
      </c>
      <c r="F71">
        <v>1085</v>
      </c>
      <c r="G71">
        <f t="shared" si="7"/>
        <v>-43</v>
      </c>
      <c r="H71">
        <f t="shared" si="2"/>
        <v>994</v>
      </c>
      <c r="I71" s="4">
        <f t="shared" si="3"/>
        <v>-0.14333333333333334</v>
      </c>
      <c r="J71" s="4">
        <f t="shared" si="4"/>
        <v>3.3133333333333335</v>
      </c>
      <c r="K71" s="2">
        <f t="shared" si="5"/>
        <v>177.51986206656386</v>
      </c>
      <c r="L71" s="2">
        <f t="shared" ref="L71:L102" si="10">DEGREES(ATAN(($B$3/SQRT(I71^2+J71^2))))</f>
        <v>68.249518790496964</v>
      </c>
      <c r="M71" s="4">
        <f t="shared" si="6"/>
        <v>18.261562253762921</v>
      </c>
      <c r="N71" s="4">
        <f t="shared" ref="N71:N102" si="11">DEGREES( ACOS( (SIN(RADIANS(L71)) - SIN(RADIANS($B$4)) * SIN(RADIANS(M71))) / ( COS(RADIANS($B$4)) * COS(RADIANS(M71))) )) * IF(I71&lt;0,1,-1)</f>
        <v>0.9675388003267158</v>
      </c>
    </row>
    <row r="72" spans="1:14" x14ac:dyDescent="0.25">
      <c r="A72" s="1">
        <v>42867</v>
      </c>
      <c r="B72">
        <v>132</v>
      </c>
      <c r="C72">
        <v>1238</v>
      </c>
      <c r="D72">
        <v>1072</v>
      </c>
      <c r="E72">
        <v>1286</v>
      </c>
      <c r="F72">
        <v>1072</v>
      </c>
      <c r="G72">
        <f t="shared" si="7"/>
        <v>-48</v>
      </c>
      <c r="H72">
        <f t="shared" ref="H72:H120" si="12">D72-91</f>
        <v>981</v>
      </c>
      <c r="I72" s="4">
        <f t="shared" ref="I72:I120" si="13">G72/$B$2</f>
        <v>-0.16</v>
      </c>
      <c r="J72" s="4">
        <f t="shared" ref="J72:J120" si="14">H72/$B$2</f>
        <v>3.27</v>
      </c>
      <c r="K72" s="2">
        <f t="shared" ref="K72:K120" si="15">180+DEGREES(ATANH(I72/J72))</f>
        <v>177.19429629467345</v>
      </c>
      <c r="L72" s="2">
        <f t="shared" si="10"/>
        <v>68.502797297032345</v>
      </c>
      <c r="M72" s="4">
        <f t="shared" ref="M72:M120" si="16">DEGREES( ASIN( SIN(RADIANS(L72))*SIN(RADIANS($B$4)) + COS(RADIANS(L72))*COS(RADIANS($B$4)) * COS(RADIANS(K72)) ))</f>
        <v>18.51913076066559</v>
      </c>
      <c r="N72" s="4">
        <f t="shared" si="11"/>
        <v>1.0839461155201775</v>
      </c>
    </row>
    <row r="73" spans="1:14" x14ac:dyDescent="0.25">
      <c r="A73" s="1">
        <v>42868</v>
      </c>
      <c r="B73">
        <v>133</v>
      </c>
      <c r="C73">
        <v>1233</v>
      </c>
      <c r="D73">
        <v>1054</v>
      </c>
      <c r="E73">
        <v>1286</v>
      </c>
      <c r="F73">
        <v>1054</v>
      </c>
      <c r="G73">
        <f t="shared" ref="G73:G120" si="17">C73-E73</f>
        <v>-53</v>
      </c>
      <c r="H73">
        <f t="shared" si="12"/>
        <v>963</v>
      </c>
      <c r="I73" s="4">
        <f t="shared" si="13"/>
        <v>-0.17666666666666667</v>
      </c>
      <c r="J73" s="4">
        <f t="shared" si="14"/>
        <v>3.21</v>
      </c>
      <c r="K73" s="2">
        <f t="shared" si="15"/>
        <v>176.84346009494689</v>
      </c>
      <c r="L73" s="2">
        <f t="shared" si="10"/>
        <v>68.856030710011765</v>
      </c>
      <c r="M73" s="4">
        <f t="shared" si="16"/>
        <v>18.877415823341767</v>
      </c>
      <c r="N73" s="4">
        <f t="shared" si="11"/>
        <v>1.2028070405029967</v>
      </c>
    </row>
    <row r="74" spans="1:14" x14ac:dyDescent="0.25">
      <c r="A74" s="1">
        <v>42869</v>
      </c>
      <c r="B74">
        <v>134</v>
      </c>
      <c r="C74">
        <v>1233</v>
      </c>
      <c r="D74">
        <v>1036</v>
      </c>
      <c r="E74">
        <v>1286</v>
      </c>
      <c r="F74">
        <v>1036</v>
      </c>
      <c r="G74">
        <f t="shared" si="17"/>
        <v>-53</v>
      </c>
      <c r="H74">
        <f t="shared" si="12"/>
        <v>945</v>
      </c>
      <c r="I74" s="4">
        <f t="shared" si="13"/>
        <v>-0.17666666666666667</v>
      </c>
      <c r="J74" s="4">
        <f t="shared" si="14"/>
        <v>3.15</v>
      </c>
      <c r="K74" s="2">
        <f t="shared" si="15"/>
        <v>176.78321028530439</v>
      </c>
      <c r="L74" s="2">
        <f t="shared" si="10"/>
        <v>69.216098338654362</v>
      </c>
      <c r="M74" s="4">
        <f t="shared" si="16"/>
        <v>19.238088982481774</v>
      </c>
      <c r="N74" s="4">
        <f t="shared" si="11"/>
        <v>1.2084259619553359</v>
      </c>
    </row>
    <row r="75" spans="1:14" x14ac:dyDescent="0.25">
      <c r="A75" s="1">
        <v>42875</v>
      </c>
      <c r="B75">
        <v>140</v>
      </c>
      <c r="C75">
        <v>1242</v>
      </c>
      <c r="D75">
        <v>979</v>
      </c>
      <c r="E75">
        <v>1286</v>
      </c>
      <c r="F75">
        <v>979</v>
      </c>
      <c r="G75">
        <f t="shared" si="17"/>
        <v>-44</v>
      </c>
      <c r="H75">
        <f t="shared" si="12"/>
        <v>888</v>
      </c>
      <c r="I75" s="4">
        <f t="shared" si="13"/>
        <v>-0.14666666666666667</v>
      </c>
      <c r="J75" s="4">
        <f t="shared" si="14"/>
        <v>2.96</v>
      </c>
      <c r="K75" s="2">
        <f t="shared" si="15"/>
        <v>177.15869312405368</v>
      </c>
      <c r="L75" s="2">
        <f t="shared" si="10"/>
        <v>70.377472034554003</v>
      </c>
      <c r="M75" s="4">
        <f t="shared" si="16"/>
        <v>20.392803525722911</v>
      </c>
      <c r="N75" s="4">
        <f t="shared" si="11"/>
        <v>1.0176102710692256</v>
      </c>
    </row>
    <row r="76" spans="1:14" x14ac:dyDescent="0.25">
      <c r="A76" s="1">
        <v>42876</v>
      </c>
      <c r="B76">
        <v>141</v>
      </c>
      <c r="C76">
        <v>1244</v>
      </c>
      <c r="D76">
        <v>963</v>
      </c>
      <c r="E76">
        <v>1286</v>
      </c>
      <c r="F76">
        <v>963</v>
      </c>
      <c r="G76">
        <f t="shared" si="17"/>
        <v>-42</v>
      </c>
      <c r="H76">
        <f t="shared" si="12"/>
        <v>872</v>
      </c>
      <c r="I76" s="4">
        <f t="shared" si="13"/>
        <v>-0.14000000000000001</v>
      </c>
      <c r="J76" s="4">
        <f t="shared" si="14"/>
        <v>2.9066666666666667</v>
      </c>
      <c r="K76" s="2">
        <f t="shared" si="15"/>
        <v>177.23820389323825</v>
      </c>
      <c r="L76" s="2">
        <f t="shared" si="10"/>
        <v>70.705893325383016</v>
      </c>
      <c r="M76" s="4">
        <f t="shared" si="16"/>
        <v>20.719902844875836</v>
      </c>
      <c r="N76" s="4">
        <f t="shared" si="11"/>
        <v>0.97531840295975281</v>
      </c>
    </row>
    <row r="77" spans="1:14" x14ac:dyDescent="0.25">
      <c r="A77" s="1">
        <v>42885</v>
      </c>
      <c r="B77">
        <v>150</v>
      </c>
      <c r="C77">
        <v>1254</v>
      </c>
      <c r="D77">
        <v>899</v>
      </c>
      <c r="E77">
        <v>1286</v>
      </c>
      <c r="F77">
        <v>899</v>
      </c>
      <c r="G77">
        <f t="shared" si="17"/>
        <v>-32</v>
      </c>
      <c r="H77">
        <f t="shared" si="12"/>
        <v>808</v>
      </c>
      <c r="I77" s="4">
        <f t="shared" si="13"/>
        <v>-0.10666666666666667</v>
      </c>
      <c r="J77" s="4">
        <f t="shared" si="14"/>
        <v>2.6933333333333334</v>
      </c>
      <c r="K77" s="2">
        <f t="shared" si="15"/>
        <v>177.72967273757703</v>
      </c>
      <c r="L77" s="2">
        <f t="shared" si="10"/>
        <v>72.033986334540515</v>
      </c>
      <c r="M77" s="4">
        <f t="shared" si="16"/>
        <v>22.041451470848816</v>
      </c>
      <c r="N77" s="4">
        <f t="shared" si="11"/>
        <v>0.75533101787276036</v>
      </c>
    </row>
    <row r="78" spans="1:14" x14ac:dyDescent="0.25">
      <c r="A78" s="1">
        <v>42892</v>
      </c>
      <c r="B78">
        <v>157</v>
      </c>
      <c r="C78">
        <v>1270</v>
      </c>
      <c r="D78">
        <v>861</v>
      </c>
      <c r="E78">
        <v>1286</v>
      </c>
      <c r="F78">
        <v>861</v>
      </c>
      <c r="G78">
        <f t="shared" si="17"/>
        <v>-16</v>
      </c>
      <c r="H78">
        <f t="shared" si="12"/>
        <v>770</v>
      </c>
      <c r="I78" s="4">
        <f t="shared" si="13"/>
        <v>-5.3333333333333337E-2</v>
      </c>
      <c r="J78" s="4">
        <f t="shared" si="14"/>
        <v>2.5666666666666669</v>
      </c>
      <c r="K78" s="2">
        <f t="shared" si="15"/>
        <v>178.80926695138592</v>
      </c>
      <c r="L78" s="2">
        <f t="shared" si="10"/>
        <v>72.837293801387275</v>
      </c>
      <c r="M78" s="4">
        <f t="shared" si="16"/>
        <v>22.836328624719133</v>
      </c>
      <c r="N78" s="4">
        <f t="shared" si="11"/>
        <v>0.38122787238521522</v>
      </c>
    </row>
    <row r="79" spans="1:14" x14ac:dyDescent="0.25">
      <c r="A79" s="1">
        <v>42894</v>
      </c>
      <c r="B79">
        <v>159</v>
      </c>
      <c r="C79">
        <v>1275</v>
      </c>
      <c r="D79">
        <v>849</v>
      </c>
      <c r="E79">
        <v>1286</v>
      </c>
      <c r="F79">
        <v>849</v>
      </c>
      <c r="G79">
        <f t="shared" si="17"/>
        <v>-11</v>
      </c>
      <c r="H79">
        <f t="shared" si="12"/>
        <v>758</v>
      </c>
      <c r="I79" s="4">
        <f t="shared" si="13"/>
        <v>-3.6666666666666667E-2</v>
      </c>
      <c r="J79" s="4">
        <f t="shared" si="14"/>
        <v>2.5266666666666668</v>
      </c>
      <c r="K79" s="2">
        <f t="shared" si="15"/>
        <v>179.16847252919013</v>
      </c>
      <c r="L79" s="2">
        <f t="shared" si="10"/>
        <v>73.091152804394241</v>
      </c>
      <c r="M79" s="4">
        <f t="shared" si="16"/>
        <v>23.088614303689951</v>
      </c>
      <c r="N79" s="4">
        <f t="shared" si="11"/>
        <v>0.26290054936548068</v>
      </c>
    </row>
    <row r="80" spans="1:14" x14ac:dyDescent="0.25">
      <c r="A80" s="1">
        <v>42898</v>
      </c>
      <c r="B80">
        <v>161</v>
      </c>
      <c r="C80">
        <v>1273</v>
      </c>
      <c r="D80">
        <v>840</v>
      </c>
      <c r="E80">
        <v>1286</v>
      </c>
      <c r="F80">
        <v>840</v>
      </c>
      <c r="G80">
        <f t="shared" si="17"/>
        <v>-13</v>
      </c>
      <c r="H80">
        <f t="shared" si="12"/>
        <v>749</v>
      </c>
      <c r="I80" s="4">
        <f t="shared" si="13"/>
        <v>-4.3333333333333335E-2</v>
      </c>
      <c r="J80" s="4">
        <f t="shared" si="14"/>
        <v>2.4966666666666666</v>
      </c>
      <c r="K80" s="2">
        <f t="shared" si="15"/>
        <v>179.00544734129389</v>
      </c>
      <c r="L80" s="2">
        <f t="shared" si="10"/>
        <v>73.27993634451812</v>
      </c>
      <c r="M80" s="4">
        <f t="shared" si="16"/>
        <v>23.278007325860948</v>
      </c>
      <c r="N80" s="4">
        <f t="shared" si="11"/>
        <v>0.3114700099294036</v>
      </c>
    </row>
    <row r="81" spans="1:14" x14ac:dyDescent="0.25">
      <c r="A81" s="1">
        <v>42903</v>
      </c>
      <c r="B81">
        <v>162</v>
      </c>
      <c r="C81">
        <v>1288</v>
      </c>
      <c r="D81">
        <v>828</v>
      </c>
      <c r="E81">
        <v>1286</v>
      </c>
      <c r="F81">
        <v>828</v>
      </c>
      <c r="G81">
        <f t="shared" si="17"/>
        <v>2</v>
      </c>
      <c r="H81">
        <f t="shared" si="12"/>
        <v>737</v>
      </c>
      <c r="I81" s="4">
        <f t="shared" si="13"/>
        <v>6.6666666666666671E-3</v>
      </c>
      <c r="J81" s="4">
        <f t="shared" si="14"/>
        <v>2.4566666666666666</v>
      </c>
      <c r="K81" s="2">
        <f t="shared" si="15"/>
        <v>180.15548417953698</v>
      </c>
      <c r="L81" s="2">
        <f t="shared" si="10"/>
        <v>73.535485606420352</v>
      </c>
      <c r="M81" s="4">
        <f t="shared" si="16"/>
        <v>23.531535568187508</v>
      </c>
      <c r="N81" s="4">
        <f t="shared" si="11"/>
        <v>-4.8064527120706961E-2</v>
      </c>
    </row>
    <row r="82" spans="1:14" x14ac:dyDescent="0.25">
      <c r="A82" s="1">
        <v>42906</v>
      </c>
      <c r="B82">
        <v>163</v>
      </c>
      <c r="C82">
        <v>1295</v>
      </c>
      <c r="D82">
        <v>828</v>
      </c>
      <c r="E82">
        <v>1286</v>
      </c>
      <c r="F82">
        <v>830</v>
      </c>
      <c r="G82">
        <f t="shared" si="17"/>
        <v>9</v>
      </c>
      <c r="H82">
        <f t="shared" si="12"/>
        <v>737</v>
      </c>
      <c r="I82" s="4">
        <f t="shared" si="13"/>
        <v>0.03</v>
      </c>
      <c r="J82" s="4">
        <f t="shared" si="14"/>
        <v>2.4566666666666666</v>
      </c>
      <c r="K82" s="2">
        <f t="shared" si="15"/>
        <v>180.6997118732516</v>
      </c>
      <c r="L82" s="2">
        <f t="shared" si="10"/>
        <v>73.534381841480581</v>
      </c>
      <c r="M82" s="4">
        <f t="shared" si="16"/>
        <v>23.531393712100911</v>
      </c>
      <c r="N82" s="4">
        <f t="shared" si="11"/>
        <v>-0.21630983658275812</v>
      </c>
    </row>
    <row r="83" spans="1:14" x14ac:dyDescent="0.25">
      <c r="A83" s="1">
        <v>42913</v>
      </c>
      <c r="B83">
        <v>168</v>
      </c>
      <c r="C83">
        <v>1310</v>
      </c>
      <c r="D83">
        <v>835</v>
      </c>
      <c r="E83">
        <v>1286</v>
      </c>
      <c r="F83">
        <v>835</v>
      </c>
      <c r="G83">
        <f t="shared" si="17"/>
        <v>24</v>
      </c>
      <c r="H83">
        <f t="shared" si="12"/>
        <v>744</v>
      </c>
      <c r="I83" s="4">
        <f t="shared" si="13"/>
        <v>0.08</v>
      </c>
      <c r="J83" s="4">
        <f t="shared" si="14"/>
        <v>2.48</v>
      </c>
      <c r="K83" s="2">
        <f t="shared" si="15"/>
        <v>181.84889243859934</v>
      </c>
      <c r="L83" s="2">
        <f t="shared" si="10"/>
        <v>73.379580388937967</v>
      </c>
      <c r="M83" s="4">
        <f t="shared" si="16"/>
        <v>23.382701189591856</v>
      </c>
      <c r="N83" s="4">
        <f t="shared" si="11"/>
        <v>-0.57606527909125849</v>
      </c>
    </row>
    <row r="84" spans="1:14" x14ac:dyDescent="0.25">
      <c r="A84" s="1">
        <v>42917</v>
      </c>
      <c r="B84">
        <v>171</v>
      </c>
      <c r="C84">
        <v>1317</v>
      </c>
      <c r="D84">
        <v>850</v>
      </c>
      <c r="E84">
        <v>1286</v>
      </c>
      <c r="F84">
        <v>850</v>
      </c>
      <c r="G84">
        <f t="shared" si="17"/>
        <v>31</v>
      </c>
      <c r="H84">
        <f t="shared" si="12"/>
        <v>759</v>
      </c>
      <c r="I84" s="4">
        <f t="shared" si="13"/>
        <v>0.10333333333333333</v>
      </c>
      <c r="J84" s="4">
        <f t="shared" si="14"/>
        <v>2.5299999999999998</v>
      </c>
      <c r="K84" s="2">
        <f t="shared" si="15"/>
        <v>182.34144638242296</v>
      </c>
      <c r="L84" s="2">
        <f t="shared" si="10"/>
        <v>73.058495648529473</v>
      </c>
      <c r="M84" s="4">
        <f t="shared" si="16"/>
        <v>23.06610172444276</v>
      </c>
      <c r="N84" s="4">
        <f t="shared" si="11"/>
        <v>-0.74138673756416962</v>
      </c>
    </row>
    <row r="85" spans="1:14" x14ac:dyDescent="0.25">
      <c r="A85" s="1">
        <v>42920</v>
      </c>
      <c r="B85">
        <v>178</v>
      </c>
      <c r="C85">
        <v>1322</v>
      </c>
      <c r="D85">
        <v>860</v>
      </c>
      <c r="E85">
        <v>1286</v>
      </c>
      <c r="F85">
        <v>860</v>
      </c>
      <c r="G85">
        <f t="shared" si="17"/>
        <v>36</v>
      </c>
      <c r="H85">
        <f t="shared" si="12"/>
        <v>769</v>
      </c>
      <c r="I85" s="4">
        <f t="shared" si="13"/>
        <v>0.12</v>
      </c>
      <c r="J85" s="4">
        <f t="shared" si="14"/>
        <v>2.5633333333333335</v>
      </c>
      <c r="K85" s="2">
        <f t="shared" si="15"/>
        <v>182.68420916640363</v>
      </c>
      <c r="L85" s="2">
        <f t="shared" si="10"/>
        <v>72.844090496221597</v>
      </c>
      <c r="M85" s="4">
        <f t="shared" si="16"/>
        <v>22.855505659358236</v>
      </c>
      <c r="N85" s="4">
        <f t="shared" si="11"/>
        <v>-0.858947139854632</v>
      </c>
    </row>
    <row r="86" spans="1:14" x14ac:dyDescent="0.25">
      <c r="A86" s="1">
        <v>42924</v>
      </c>
      <c r="B86">
        <v>182</v>
      </c>
      <c r="C86">
        <v>1330</v>
      </c>
      <c r="D86">
        <v>875</v>
      </c>
      <c r="E86">
        <v>1286</v>
      </c>
      <c r="F86">
        <v>875</v>
      </c>
      <c r="G86">
        <f t="shared" si="17"/>
        <v>44</v>
      </c>
      <c r="H86">
        <f t="shared" si="12"/>
        <v>784</v>
      </c>
      <c r="I86" s="4">
        <f t="shared" si="13"/>
        <v>0.14666666666666667</v>
      </c>
      <c r="J86" s="4">
        <f t="shared" si="14"/>
        <v>2.6133333333333333</v>
      </c>
      <c r="K86" s="2">
        <f t="shared" si="15"/>
        <v>183.21896192534018</v>
      </c>
      <c r="L86" s="2">
        <f t="shared" si="10"/>
        <v>72.521791727625171</v>
      </c>
      <c r="M86" s="4">
        <f t="shared" si="16"/>
        <v>22.540310138147358</v>
      </c>
      <c r="N86" s="4">
        <f t="shared" si="11"/>
        <v>-1.0462618884560531</v>
      </c>
    </row>
    <row r="87" spans="1:14" x14ac:dyDescent="0.25">
      <c r="A87" s="1">
        <v>42925</v>
      </c>
      <c r="B87">
        <v>185</v>
      </c>
      <c r="C87">
        <v>1331</v>
      </c>
      <c r="D87">
        <v>888</v>
      </c>
      <c r="E87">
        <v>1286</v>
      </c>
      <c r="F87">
        <v>888</v>
      </c>
      <c r="G87">
        <f t="shared" si="17"/>
        <v>45</v>
      </c>
      <c r="H87">
        <f t="shared" si="12"/>
        <v>797</v>
      </c>
      <c r="I87" s="4">
        <f t="shared" si="13"/>
        <v>0.15</v>
      </c>
      <c r="J87" s="4">
        <f t="shared" si="14"/>
        <v>2.6566666666666667</v>
      </c>
      <c r="K87" s="2">
        <f t="shared" si="15"/>
        <v>183.23846317717175</v>
      </c>
      <c r="L87" s="2">
        <f t="shared" si="10"/>
        <v>72.2497142875484</v>
      </c>
      <c r="M87" s="4">
        <f t="shared" si="16"/>
        <v>22.2688045837841</v>
      </c>
      <c r="N87" s="4">
        <f t="shared" si="11"/>
        <v>-1.0663726957652317</v>
      </c>
    </row>
    <row r="88" spans="1:14" x14ac:dyDescent="0.25">
      <c r="A88" s="1">
        <v>42931</v>
      </c>
      <c r="B88">
        <v>189</v>
      </c>
      <c r="C88">
        <v>1334</v>
      </c>
      <c r="D88">
        <v>927</v>
      </c>
      <c r="E88">
        <v>1286</v>
      </c>
      <c r="F88">
        <v>927</v>
      </c>
      <c r="G88">
        <f t="shared" si="17"/>
        <v>48</v>
      </c>
      <c r="H88">
        <f t="shared" si="12"/>
        <v>836</v>
      </c>
      <c r="I88" s="4">
        <f t="shared" si="13"/>
        <v>0.16</v>
      </c>
      <c r="J88" s="4">
        <f t="shared" si="14"/>
        <v>2.7866666666666666</v>
      </c>
      <c r="K88" s="2">
        <f t="shared" si="15"/>
        <v>183.29333197871992</v>
      </c>
      <c r="L88" s="2">
        <f t="shared" si="10"/>
        <v>71.438452474908146</v>
      </c>
      <c r="M88" s="4">
        <f t="shared" si="16"/>
        <v>21.459244390952136</v>
      </c>
      <c r="N88" s="4">
        <f t="shared" si="11"/>
        <v>-1.1258825237811572</v>
      </c>
    </row>
    <row r="89" spans="1:14" x14ac:dyDescent="0.25">
      <c r="A89" s="1">
        <v>42932</v>
      </c>
      <c r="B89">
        <v>190</v>
      </c>
      <c r="C89">
        <v>1332</v>
      </c>
      <c r="D89">
        <v>939</v>
      </c>
      <c r="E89">
        <v>1286</v>
      </c>
      <c r="F89">
        <v>939</v>
      </c>
      <c r="G89">
        <f t="shared" si="17"/>
        <v>46</v>
      </c>
      <c r="H89">
        <f t="shared" si="12"/>
        <v>848</v>
      </c>
      <c r="I89" s="4">
        <f t="shared" si="13"/>
        <v>0.15333333333333332</v>
      </c>
      <c r="J89" s="4">
        <f t="shared" si="14"/>
        <v>2.8266666666666667</v>
      </c>
      <c r="K89" s="2">
        <f t="shared" si="15"/>
        <v>183.11107967688358</v>
      </c>
      <c r="L89" s="2">
        <f t="shared" si="10"/>
        <v>71.193720875647415</v>
      </c>
      <c r="M89" s="4">
        <f t="shared" si="16"/>
        <v>21.212089130027501</v>
      </c>
      <c r="N89" s="4">
        <f t="shared" si="11"/>
        <v>-1.0753401121246084</v>
      </c>
    </row>
    <row r="90" spans="1:14" x14ac:dyDescent="0.25">
      <c r="A90" s="1">
        <v>42946</v>
      </c>
      <c r="B90">
        <v>196</v>
      </c>
      <c r="C90">
        <v>1350</v>
      </c>
      <c r="D90">
        <v>1080</v>
      </c>
      <c r="E90">
        <v>1286</v>
      </c>
      <c r="F90">
        <v>1080</v>
      </c>
      <c r="G90">
        <f t="shared" si="17"/>
        <v>64</v>
      </c>
      <c r="H90">
        <f t="shared" si="12"/>
        <v>989</v>
      </c>
      <c r="I90" s="4">
        <f t="shared" si="13"/>
        <v>0.21333333333333335</v>
      </c>
      <c r="J90" s="4">
        <f t="shared" si="14"/>
        <v>3.2966666666666669</v>
      </c>
      <c r="K90" s="2">
        <f t="shared" si="15"/>
        <v>183.71290329527955</v>
      </c>
      <c r="L90" s="2">
        <f t="shared" si="10"/>
        <v>68.326088082607342</v>
      </c>
      <c r="M90" s="4">
        <f t="shared" si="16"/>
        <v>18.357934746784071</v>
      </c>
      <c r="N90" s="4">
        <f t="shared" si="11"/>
        <v>-1.4439339864167495</v>
      </c>
    </row>
    <row r="91" spans="1:14" x14ac:dyDescent="0.25">
      <c r="A91" s="1">
        <v>42957</v>
      </c>
      <c r="B91">
        <v>197</v>
      </c>
      <c r="C91">
        <v>1337</v>
      </c>
      <c r="D91">
        <v>1230</v>
      </c>
      <c r="E91">
        <v>1286</v>
      </c>
      <c r="F91">
        <v>1230</v>
      </c>
      <c r="G91">
        <f t="shared" si="17"/>
        <v>51</v>
      </c>
      <c r="H91">
        <f t="shared" si="12"/>
        <v>1139</v>
      </c>
      <c r="I91" s="4">
        <f t="shared" si="13"/>
        <v>0.17</v>
      </c>
      <c r="J91" s="4">
        <f t="shared" si="14"/>
        <v>3.7966666666666669</v>
      </c>
      <c r="K91" s="2">
        <f t="shared" si="15"/>
        <v>182.56719924298784</v>
      </c>
      <c r="L91" s="2">
        <f t="shared" si="10"/>
        <v>65.430144969451305</v>
      </c>
      <c r="M91" s="4">
        <f t="shared" si="16"/>
        <v>15.445147643741194</v>
      </c>
      <c r="N91" s="4">
        <f t="shared" si="11"/>
        <v>-1.1071402054480657</v>
      </c>
    </row>
    <row r="92" spans="1:14" x14ac:dyDescent="0.25">
      <c r="A92" s="1">
        <v>42958</v>
      </c>
      <c r="B92">
        <v>211</v>
      </c>
      <c r="C92">
        <v>1333</v>
      </c>
      <c r="D92">
        <v>1243</v>
      </c>
      <c r="E92">
        <v>1286</v>
      </c>
      <c r="F92">
        <v>1243</v>
      </c>
      <c r="G92">
        <f t="shared" si="17"/>
        <v>47</v>
      </c>
      <c r="H92">
        <f t="shared" si="12"/>
        <v>1152</v>
      </c>
      <c r="I92" s="4">
        <f t="shared" si="13"/>
        <v>0.15666666666666668</v>
      </c>
      <c r="J92" s="4">
        <f t="shared" si="14"/>
        <v>3.84</v>
      </c>
      <c r="K92" s="2">
        <f t="shared" si="15"/>
        <v>182.33888651617943</v>
      </c>
      <c r="L92" s="2">
        <f t="shared" si="10"/>
        <v>65.187049024132179</v>
      </c>
      <c r="M92" s="4">
        <f t="shared" si="16"/>
        <v>15.198950090422343</v>
      </c>
      <c r="N92" s="4">
        <f t="shared" si="11"/>
        <v>-1.0168787509879622</v>
      </c>
    </row>
    <row r="93" spans="1:14" x14ac:dyDescent="0.25">
      <c r="A93" s="1">
        <v>42960</v>
      </c>
      <c r="B93">
        <v>222</v>
      </c>
      <c r="C93">
        <v>1332</v>
      </c>
      <c r="D93">
        <v>1277</v>
      </c>
      <c r="E93">
        <v>1286</v>
      </c>
      <c r="F93">
        <v>1278</v>
      </c>
      <c r="G93">
        <f t="shared" si="17"/>
        <v>46</v>
      </c>
      <c r="H93">
        <f t="shared" si="12"/>
        <v>1186</v>
      </c>
      <c r="I93" s="4">
        <f t="shared" si="13"/>
        <v>0.15333333333333332</v>
      </c>
      <c r="J93" s="4">
        <f t="shared" si="14"/>
        <v>3.9533333333333331</v>
      </c>
      <c r="K93" s="2">
        <f t="shared" si="15"/>
        <v>182.22337999022938</v>
      </c>
      <c r="L93" s="2">
        <f t="shared" si="10"/>
        <v>64.548048044774987</v>
      </c>
      <c r="M93" s="4">
        <f t="shared" si="16"/>
        <v>14.558719694708273</v>
      </c>
      <c r="N93" s="4">
        <f t="shared" si="11"/>
        <v>-0.98700623978979884</v>
      </c>
    </row>
    <row r="94" spans="1:14" x14ac:dyDescent="0.25">
      <c r="A94" s="1">
        <v>42965</v>
      </c>
      <c r="B94">
        <v>223</v>
      </c>
      <c r="C94">
        <v>1312</v>
      </c>
      <c r="D94">
        <v>1366</v>
      </c>
      <c r="E94">
        <v>1286</v>
      </c>
      <c r="F94">
        <v>1366</v>
      </c>
      <c r="G94">
        <f t="shared" si="17"/>
        <v>26</v>
      </c>
      <c r="H94">
        <f t="shared" si="12"/>
        <v>1275</v>
      </c>
      <c r="I94" s="4">
        <f t="shared" si="13"/>
        <v>8.666666666666667E-2</v>
      </c>
      <c r="J94" s="4">
        <f t="shared" si="14"/>
        <v>4.25</v>
      </c>
      <c r="K94" s="2">
        <f t="shared" si="15"/>
        <v>181.16854651752149</v>
      </c>
      <c r="L94" s="2">
        <f t="shared" si="10"/>
        <v>62.915502018123483</v>
      </c>
      <c r="M94" s="4">
        <f t="shared" si="16"/>
        <v>12.915766150545156</v>
      </c>
      <c r="N94" s="4">
        <f t="shared" si="11"/>
        <v>-0.54582461882998312</v>
      </c>
    </row>
    <row r="95" spans="1:14" x14ac:dyDescent="0.25">
      <c r="A95" s="1">
        <v>42966</v>
      </c>
      <c r="B95">
        <v>225</v>
      </c>
      <c r="C95">
        <v>1310</v>
      </c>
      <c r="D95">
        <v>1378</v>
      </c>
      <c r="E95">
        <v>1286</v>
      </c>
      <c r="F95">
        <v>1378</v>
      </c>
      <c r="G95">
        <f t="shared" si="17"/>
        <v>24</v>
      </c>
      <c r="H95">
        <f t="shared" si="12"/>
        <v>1287</v>
      </c>
      <c r="I95" s="4">
        <f t="shared" si="13"/>
        <v>0.08</v>
      </c>
      <c r="J95" s="4">
        <f t="shared" si="14"/>
        <v>4.29</v>
      </c>
      <c r="K95" s="2">
        <f t="shared" si="15"/>
        <v>181.06857664164474</v>
      </c>
      <c r="L95" s="2">
        <f t="shared" si="10"/>
        <v>62.698124026406767</v>
      </c>
      <c r="M95" s="4">
        <f t="shared" si="16"/>
        <v>12.69771311719528</v>
      </c>
      <c r="N95" s="4">
        <f t="shared" si="11"/>
        <v>-0.50239814958390183</v>
      </c>
    </row>
    <row r="96" spans="1:14" x14ac:dyDescent="0.25">
      <c r="A96" s="1">
        <v>42972</v>
      </c>
      <c r="B96">
        <v>230</v>
      </c>
      <c r="C96">
        <v>1294</v>
      </c>
      <c r="D96">
        <v>1487</v>
      </c>
      <c r="E96">
        <v>1286</v>
      </c>
      <c r="F96">
        <v>1487</v>
      </c>
      <c r="G96">
        <f t="shared" si="17"/>
        <v>8</v>
      </c>
      <c r="H96">
        <f t="shared" si="12"/>
        <v>1396</v>
      </c>
      <c r="I96" s="4">
        <f t="shared" si="13"/>
        <v>2.6666666666666668E-2</v>
      </c>
      <c r="J96" s="4">
        <f t="shared" si="14"/>
        <v>4.6533333333333333</v>
      </c>
      <c r="K96" s="2">
        <f t="shared" si="15"/>
        <v>180.32834617038333</v>
      </c>
      <c r="L96" s="2">
        <f t="shared" si="10"/>
        <v>60.759518752590175</v>
      </c>
      <c r="M96" s="4">
        <f t="shared" si="16"/>
        <v>10.755877121686931</v>
      </c>
      <c r="N96" s="4">
        <f t="shared" si="11"/>
        <v>-0.16325687386918161</v>
      </c>
    </row>
    <row r="97" spans="1:14" x14ac:dyDescent="0.25">
      <c r="A97" s="1">
        <v>42973</v>
      </c>
      <c r="B97">
        <v>231</v>
      </c>
      <c r="C97">
        <v>1287</v>
      </c>
      <c r="D97">
        <v>1511</v>
      </c>
      <c r="E97">
        <v>1286</v>
      </c>
      <c r="F97">
        <v>1511</v>
      </c>
      <c r="G97">
        <f t="shared" si="17"/>
        <v>1</v>
      </c>
      <c r="H97">
        <f t="shared" si="12"/>
        <v>1420</v>
      </c>
      <c r="I97" s="4">
        <f t="shared" si="13"/>
        <v>3.3333333333333335E-3</v>
      </c>
      <c r="J97" s="4">
        <f t="shared" si="14"/>
        <v>4.7333333333333334</v>
      </c>
      <c r="K97" s="2">
        <f t="shared" si="15"/>
        <v>180.04034914717235</v>
      </c>
      <c r="L97" s="2">
        <f t="shared" si="10"/>
        <v>60.341788297719503</v>
      </c>
      <c r="M97" s="4">
        <f t="shared" si="16"/>
        <v>10.337793772351317</v>
      </c>
      <c r="N97" s="4">
        <f t="shared" si="11"/>
        <v>-2.0295220462674211E-2</v>
      </c>
    </row>
    <row r="98" spans="1:14" x14ac:dyDescent="0.25">
      <c r="A98" s="1">
        <v>42974</v>
      </c>
      <c r="B98">
        <v>237</v>
      </c>
      <c r="C98">
        <v>1283</v>
      </c>
      <c r="D98">
        <v>1529</v>
      </c>
      <c r="E98">
        <v>1286</v>
      </c>
      <c r="F98">
        <v>1529</v>
      </c>
      <c r="G98">
        <f t="shared" si="17"/>
        <v>-3</v>
      </c>
      <c r="H98">
        <f t="shared" si="12"/>
        <v>1438</v>
      </c>
      <c r="I98" s="4">
        <f t="shared" si="13"/>
        <v>-0.01</v>
      </c>
      <c r="J98" s="4">
        <f t="shared" si="14"/>
        <v>4.793333333333333</v>
      </c>
      <c r="K98" s="2">
        <f t="shared" si="15"/>
        <v>179.8804676022867</v>
      </c>
      <c r="L98" s="2">
        <f t="shared" si="10"/>
        <v>60.030408030318448</v>
      </c>
      <c r="M98" s="4">
        <f t="shared" si="16"/>
        <v>10.026456486851702</v>
      </c>
      <c r="N98" s="4">
        <f t="shared" si="11"/>
        <v>6.06373044457943E-2</v>
      </c>
    </row>
    <row r="99" spans="1:14" x14ac:dyDescent="0.25">
      <c r="A99" s="1">
        <v>42975</v>
      </c>
      <c r="B99">
        <v>238</v>
      </c>
      <c r="C99">
        <v>1278</v>
      </c>
      <c r="D99">
        <v>1556</v>
      </c>
      <c r="E99">
        <v>1286</v>
      </c>
      <c r="F99">
        <v>1556</v>
      </c>
      <c r="G99">
        <f t="shared" si="17"/>
        <v>-8</v>
      </c>
      <c r="H99">
        <f t="shared" si="12"/>
        <v>1465</v>
      </c>
      <c r="I99" s="4">
        <f t="shared" si="13"/>
        <v>-2.6666666666666668E-2</v>
      </c>
      <c r="J99" s="4">
        <f t="shared" si="14"/>
        <v>4.8833333333333337</v>
      </c>
      <c r="K99" s="2">
        <f t="shared" si="15"/>
        <v>179.68711891309488</v>
      </c>
      <c r="L99" s="2">
        <f t="shared" si="10"/>
        <v>59.566725575500747</v>
      </c>
      <c r="M99" s="4">
        <f t="shared" si="16"/>
        <v>9.5630617546509562</v>
      </c>
      <c r="N99" s="4">
        <f t="shared" si="11"/>
        <v>0.16071795236885744</v>
      </c>
    </row>
    <row r="100" spans="1:14" x14ac:dyDescent="0.25">
      <c r="A100" s="1">
        <v>42979</v>
      </c>
      <c r="B100">
        <v>239</v>
      </c>
      <c r="C100">
        <v>1265</v>
      </c>
      <c r="D100">
        <v>1637</v>
      </c>
      <c r="E100">
        <v>1286</v>
      </c>
      <c r="F100">
        <v>1637</v>
      </c>
      <c r="G100">
        <f t="shared" si="17"/>
        <v>-21</v>
      </c>
      <c r="H100">
        <f t="shared" si="12"/>
        <v>1546</v>
      </c>
      <c r="I100" s="4">
        <f t="shared" si="13"/>
        <v>-7.0000000000000007E-2</v>
      </c>
      <c r="J100" s="4">
        <f t="shared" si="14"/>
        <v>5.1533333333333333</v>
      </c>
      <c r="K100" s="2">
        <f t="shared" si="15"/>
        <v>179.22167827980124</v>
      </c>
      <c r="L100" s="2">
        <f t="shared" si="10"/>
        <v>58.200794759353364</v>
      </c>
      <c r="M100" s="4">
        <f t="shared" si="16"/>
        <v>8.1989508326734892</v>
      </c>
      <c r="N100" s="4">
        <f t="shared" si="11"/>
        <v>0.41435814669633481</v>
      </c>
    </row>
    <row r="101" spans="1:14" x14ac:dyDescent="0.25">
      <c r="A101" s="1">
        <v>42980</v>
      </c>
      <c r="B101">
        <v>240</v>
      </c>
      <c r="C101">
        <v>1258</v>
      </c>
      <c r="D101">
        <v>1665</v>
      </c>
      <c r="E101">
        <v>1286</v>
      </c>
      <c r="F101">
        <v>1665</v>
      </c>
      <c r="G101">
        <f t="shared" si="17"/>
        <v>-28</v>
      </c>
      <c r="H101">
        <f t="shared" si="12"/>
        <v>1574</v>
      </c>
      <c r="I101" s="4">
        <f t="shared" si="13"/>
        <v>-9.3333333333333338E-2</v>
      </c>
      <c r="J101" s="4">
        <f t="shared" si="14"/>
        <v>5.246666666666667</v>
      </c>
      <c r="K101" s="2">
        <f t="shared" si="15"/>
        <v>178.98065369498966</v>
      </c>
      <c r="L101" s="2">
        <f t="shared" si="10"/>
        <v>57.736691525451121</v>
      </c>
      <c r="M101" s="4">
        <f t="shared" si="16"/>
        <v>7.736433626510137</v>
      </c>
      <c r="N101" s="4">
        <f t="shared" si="11"/>
        <v>0.54911600289812867</v>
      </c>
    </row>
    <row r="102" spans="1:14" x14ac:dyDescent="0.25">
      <c r="A102" s="32">
        <v>42981</v>
      </c>
      <c r="B102">
        <v>244</v>
      </c>
      <c r="C102">
        <v>1252</v>
      </c>
      <c r="D102">
        <v>1688</v>
      </c>
      <c r="E102">
        <v>1286</v>
      </c>
      <c r="F102">
        <v>1688</v>
      </c>
      <c r="G102">
        <f t="shared" si="17"/>
        <v>-34</v>
      </c>
      <c r="H102">
        <f t="shared" si="12"/>
        <v>1597</v>
      </c>
      <c r="I102" s="4">
        <f t="shared" si="13"/>
        <v>-0.11333333333333333</v>
      </c>
      <c r="J102" s="4">
        <f t="shared" si="14"/>
        <v>5.3233333333333333</v>
      </c>
      <c r="K102" s="2">
        <f t="shared" si="15"/>
        <v>178.7799931688856</v>
      </c>
      <c r="L102" s="2">
        <f t="shared" si="10"/>
        <v>57.358564368716543</v>
      </c>
      <c r="M102" s="4">
        <f t="shared" si="16"/>
        <v>7.3599758981089423</v>
      </c>
      <c r="N102" s="4">
        <f t="shared" si="11"/>
        <v>0.6634786107214552</v>
      </c>
    </row>
    <row r="103" spans="1:14" x14ac:dyDescent="0.25">
      <c r="A103" s="32">
        <v>42990</v>
      </c>
      <c r="B103">
        <v>245</v>
      </c>
      <c r="C103">
        <v>1189</v>
      </c>
      <c r="D103">
        <v>1911</v>
      </c>
      <c r="E103">
        <v>1286</v>
      </c>
      <c r="F103">
        <v>1911</v>
      </c>
      <c r="G103">
        <f t="shared" si="17"/>
        <v>-97</v>
      </c>
      <c r="H103">
        <f t="shared" si="12"/>
        <v>1820</v>
      </c>
      <c r="I103" s="4">
        <f t="shared" si="13"/>
        <v>-0.32333333333333331</v>
      </c>
      <c r="J103" s="4">
        <f t="shared" si="14"/>
        <v>6.0666666666666664</v>
      </c>
      <c r="K103" s="2">
        <f t="shared" si="15"/>
        <v>176.94342753965194</v>
      </c>
      <c r="L103" s="2">
        <f t="shared" ref="L103:L120" si="18">DEGREES(ATAN(($B$3/SQRT(I103^2+J103^2))))</f>
        <v>53.838410517131543</v>
      </c>
      <c r="M103" s="4">
        <f t="shared" si="16"/>
        <v>3.8713401825554348</v>
      </c>
      <c r="N103" s="4">
        <f t="shared" ref="N103:N120" si="19">DEGREES( ACOS( (SIN(RADIANS(L103)) - SIN(RADIANS($B$4)) * SIN(RADIANS(M103))) / ( COS(RADIANS($B$4)) * COS(RADIANS(M103))) )) * IF(I103&lt;0,1,-1)</f>
        <v>1.8071422303374607</v>
      </c>
    </row>
    <row r="104" spans="1:14" x14ac:dyDescent="0.25">
      <c r="A104" s="32">
        <v>42993</v>
      </c>
      <c r="B104">
        <v>246</v>
      </c>
      <c r="C104">
        <v>1179</v>
      </c>
      <c r="D104">
        <v>1977</v>
      </c>
      <c r="E104">
        <v>1286</v>
      </c>
      <c r="F104">
        <v>1977</v>
      </c>
      <c r="G104">
        <f t="shared" si="17"/>
        <v>-107</v>
      </c>
      <c r="H104">
        <f t="shared" si="12"/>
        <v>1886</v>
      </c>
      <c r="I104" s="4">
        <f t="shared" si="13"/>
        <v>-0.35666666666666669</v>
      </c>
      <c r="J104" s="4">
        <f t="shared" si="14"/>
        <v>6.2866666666666671</v>
      </c>
      <c r="K104" s="2">
        <f t="shared" si="15"/>
        <v>176.74589672930867</v>
      </c>
      <c r="L104" s="2">
        <f t="shared" si="18"/>
        <v>52.855820176109425</v>
      </c>
      <c r="M104" s="4">
        <f t="shared" si="16"/>
        <v>2.8946088196223307</v>
      </c>
      <c r="N104" s="4">
        <f t="shared" si="19"/>
        <v>1.9667406618631265</v>
      </c>
    </row>
    <row r="105" spans="1:14" x14ac:dyDescent="0.25">
      <c r="A105" s="32">
        <v>43008</v>
      </c>
      <c r="B105">
        <v>255</v>
      </c>
      <c r="C105">
        <v>1107</v>
      </c>
      <c r="D105">
        <v>2406</v>
      </c>
      <c r="E105">
        <v>1286</v>
      </c>
      <c r="F105">
        <v>2406</v>
      </c>
      <c r="G105">
        <f t="shared" si="17"/>
        <v>-179</v>
      </c>
      <c r="H105">
        <f t="shared" si="12"/>
        <v>2315</v>
      </c>
      <c r="I105" s="4">
        <f t="shared" si="13"/>
        <v>-0.59666666666666668</v>
      </c>
      <c r="J105" s="4">
        <f t="shared" si="14"/>
        <v>7.7166666666666668</v>
      </c>
      <c r="K105" s="2">
        <f t="shared" si="15"/>
        <v>175.56092565391782</v>
      </c>
      <c r="L105" s="2">
        <f t="shared" si="18"/>
        <v>47.043651680094932</v>
      </c>
      <c r="M105" s="4">
        <f t="shared" si="16"/>
        <v>-2.87050513905305</v>
      </c>
      <c r="N105" s="4">
        <f t="shared" si="19"/>
        <v>3.0271463710719582</v>
      </c>
    </row>
    <row r="106" spans="1:14" x14ac:dyDescent="0.25">
      <c r="A106" s="32">
        <v>43009</v>
      </c>
      <c r="B106">
        <v>258</v>
      </c>
      <c r="C106">
        <v>1101</v>
      </c>
      <c r="D106">
        <v>2443</v>
      </c>
      <c r="E106">
        <v>1286</v>
      </c>
      <c r="F106">
        <v>2443</v>
      </c>
      <c r="G106">
        <f t="shared" si="17"/>
        <v>-185</v>
      </c>
      <c r="H106">
        <f t="shared" si="12"/>
        <v>2352</v>
      </c>
      <c r="I106" s="4">
        <f t="shared" si="13"/>
        <v>-0.6166666666666667</v>
      </c>
      <c r="J106" s="4">
        <f t="shared" si="14"/>
        <v>7.84</v>
      </c>
      <c r="K106" s="2">
        <f t="shared" si="15"/>
        <v>175.48398796723328</v>
      </c>
      <c r="L106" s="2">
        <f t="shared" si="18"/>
        <v>46.587359729310172</v>
      </c>
      <c r="M106" s="4">
        <f t="shared" si="16"/>
        <v>-3.3228242419217429</v>
      </c>
      <c r="N106" s="4">
        <f t="shared" si="19"/>
        <v>3.1071506498125374</v>
      </c>
    </row>
    <row r="107" spans="1:14" x14ac:dyDescent="0.25">
      <c r="A107" s="1">
        <v>43012</v>
      </c>
      <c r="B107">
        <v>273</v>
      </c>
      <c r="C107">
        <v>1086</v>
      </c>
      <c r="D107">
        <v>2514</v>
      </c>
      <c r="E107">
        <v>1286</v>
      </c>
      <c r="F107">
        <v>2514</v>
      </c>
      <c r="G107">
        <f t="shared" si="17"/>
        <v>-200</v>
      </c>
      <c r="H107">
        <f t="shared" si="12"/>
        <v>2423</v>
      </c>
      <c r="I107" s="4">
        <f t="shared" si="13"/>
        <v>-0.66666666666666663</v>
      </c>
      <c r="J107" s="4">
        <f t="shared" si="14"/>
        <v>8.0766666666666662</v>
      </c>
      <c r="K107" s="2">
        <f t="shared" si="15"/>
        <v>175.25988962502032</v>
      </c>
      <c r="L107" s="2">
        <f t="shared" si="18"/>
        <v>45.727179993069896</v>
      </c>
      <c r="M107" s="4">
        <f t="shared" si="16"/>
        <v>-4.1717351890023071</v>
      </c>
      <c r="N107" s="4">
        <f t="shared" si="19"/>
        <v>3.3158134826330472</v>
      </c>
    </row>
    <row r="108" spans="1:14" x14ac:dyDescent="0.25">
      <c r="A108" s="1">
        <v>43013</v>
      </c>
      <c r="B108">
        <v>274</v>
      </c>
      <c r="C108">
        <v>1073</v>
      </c>
      <c r="D108">
        <v>2556</v>
      </c>
      <c r="E108">
        <v>1286</v>
      </c>
      <c r="F108">
        <v>2556</v>
      </c>
      <c r="G108">
        <f t="shared" si="17"/>
        <v>-213</v>
      </c>
      <c r="H108">
        <f t="shared" si="12"/>
        <v>2465</v>
      </c>
      <c r="I108" s="4">
        <f t="shared" si="13"/>
        <v>-0.71</v>
      </c>
      <c r="J108" s="4">
        <f t="shared" si="14"/>
        <v>8.2166666666666668</v>
      </c>
      <c r="K108" s="2">
        <f t="shared" si="15"/>
        <v>175.03670906811513</v>
      </c>
      <c r="L108" s="2">
        <f t="shared" si="18"/>
        <v>45.225638232656756</v>
      </c>
      <c r="M108" s="4">
        <f t="shared" si="16"/>
        <v>-4.6620461298531843</v>
      </c>
      <c r="N108" s="4">
        <f t="shared" si="19"/>
        <v>3.5051335821930056</v>
      </c>
    </row>
    <row r="109" spans="1:14" x14ac:dyDescent="0.25">
      <c r="A109" s="1">
        <v>43014</v>
      </c>
      <c r="B109">
        <v>277</v>
      </c>
      <c r="C109">
        <v>1068</v>
      </c>
      <c r="D109">
        <v>2593</v>
      </c>
      <c r="E109">
        <v>1287</v>
      </c>
      <c r="F109">
        <v>2593</v>
      </c>
      <c r="G109">
        <f t="shared" si="17"/>
        <v>-219</v>
      </c>
      <c r="H109">
        <f t="shared" si="12"/>
        <v>2502</v>
      </c>
      <c r="I109" s="4">
        <f t="shared" si="13"/>
        <v>-0.73</v>
      </c>
      <c r="J109" s="4">
        <f t="shared" si="14"/>
        <v>8.34</v>
      </c>
      <c r="K109" s="2">
        <f t="shared" si="15"/>
        <v>174.97203487385252</v>
      </c>
      <c r="L109" s="2">
        <f t="shared" si="18"/>
        <v>44.796058580539658</v>
      </c>
      <c r="M109" s="4">
        <f t="shared" si="16"/>
        <v>-5.0876005247342846</v>
      </c>
      <c r="N109" s="4">
        <f t="shared" si="19"/>
        <v>3.5797857737544869</v>
      </c>
    </row>
    <row r="110" spans="1:14" x14ac:dyDescent="0.25">
      <c r="A110" s="1">
        <v>43015</v>
      </c>
      <c r="B110">
        <v>278</v>
      </c>
      <c r="C110">
        <v>1059</v>
      </c>
      <c r="D110">
        <v>2631</v>
      </c>
      <c r="E110">
        <v>1287</v>
      </c>
      <c r="F110">
        <v>2631</v>
      </c>
      <c r="G110">
        <f t="shared" si="17"/>
        <v>-228</v>
      </c>
      <c r="H110">
        <f t="shared" si="12"/>
        <v>2540</v>
      </c>
      <c r="I110" s="4">
        <f t="shared" si="13"/>
        <v>-0.76</v>
      </c>
      <c r="J110" s="4">
        <f t="shared" si="14"/>
        <v>8.4666666666666668</v>
      </c>
      <c r="K110" s="2">
        <f t="shared" si="15"/>
        <v>174.84303357834636</v>
      </c>
      <c r="L110" s="2">
        <f t="shared" si="18"/>
        <v>44.358653021254632</v>
      </c>
      <c r="M110" s="4">
        <f t="shared" si="16"/>
        <v>-5.5177094019021773</v>
      </c>
      <c r="N110" s="4">
        <f t="shared" si="19"/>
        <v>3.7018536550050443</v>
      </c>
    </row>
    <row r="111" spans="1:14" x14ac:dyDescent="0.25">
      <c r="A111" s="1">
        <v>43016</v>
      </c>
      <c r="B111">
        <v>279</v>
      </c>
      <c r="C111">
        <v>1055</v>
      </c>
      <c r="D111">
        <v>2666</v>
      </c>
      <c r="E111">
        <v>1287</v>
      </c>
      <c r="F111">
        <v>2666</v>
      </c>
      <c r="G111">
        <f t="shared" si="17"/>
        <v>-232</v>
      </c>
      <c r="H111">
        <f t="shared" si="12"/>
        <v>2575</v>
      </c>
      <c r="I111" s="4">
        <f t="shared" si="13"/>
        <v>-0.77333333333333332</v>
      </c>
      <c r="J111" s="4">
        <f t="shared" si="14"/>
        <v>8.5833333333333339</v>
      </c>
      <c r="K111" s="2">
        <f t="shared" si="15"/>
        <v>174.82378073800044</v>
      </c>
      <c r="L111" s="2">
        <f t="shared" si="18"/>
        <v>43.965912907482242</v>
      </c>
      <c r="M111" s="4">
        <f t="shared" si="16"/>
        <v>-5.9085468544697575</v>
      </c>
      <c r="N111" s="4">
        <f t="shared" si="19"/>
        <v>3.7430661853764744</v>
      </c>
    </row>
    <row r="112" spans="1:14" x14ac:dyDescent="0.25">
      <c r="A112" s="32">
        <v>43024</v>
      </c>
      <c r="B112">
        <v>280</v>
      </c>
      <c r="C112">
        <v>1003</v>
      </c>
      <c r="D112">
        <v>2949</v>
      </c>
      <c r="E112">
        <v>1287</v>
      </c>
      <c r="F112">
        <v>2949</v>
      </c>
      <c r="G112">
        <f t="shared" si="17"/>
        <v>-284</v>
      </c>
      <c r="H112">
        <f t="shared" si="12"/>
        <v>2858</v>
      </c>
      <c r="I112" s="4">
        <f t="shared" si="13"/>
        <v>-0.94666666666666666</v>
      </c>
      <c r="J112" s="4">
        <f t="shared" si="14"/>
        <v>9.5266666666666673</v>
      </c>
      <c r="K112" s="2">
        <f t="shared" si="15"/>
        <v>174.28765574083948</v>
      </c>
      <c r="L112" s="2">
        <f t="shared" si="18"/>
        <v>40.966946085114465</v>
      </c>
      <c r="M112" s="4">
        <f t="shared" si="16"/>
        <v>-8.8704373688988962</v>
      </c>
      <c r="N112" s="4">
        <f t="shared" si="19"/>
        <v>4.3625213258723328</v>
      </c>
    </row>
    <row r="113" spans="1:14" x14ac:dyDescent="0.25">
      <c r="A113" s="32">
        <v>43035</v>
      </c>
      <c r="B113">
        <v>281</v>
      </c>
      <c r="C113">
        <v>954</v>
      </c>
      <c r="D113">
        <v>3382</v>
      </c>
      <c r="E113">
        <v>1287</v>
      </c>
      <c r="F113">
        <v>3382</v>
      </c>
      <c r="G113">
        <f t="shared" si="17"/>
        <v>-333</v>
      </c>
      <c r="H113">
        <f t="shared" si="12"/>
        <v>3291</v>
      </c>
      <c r="I113" s="4">
        <f t="shared" si="13"/>
        <v>-1.1100000000000001</v>
      </c>
      <c r="J113" s="4">
        <f t="shared" si="14"/>
        <v>10.97</v>
      </c>
      <c r="K113" s="2">
        <f t="shared" si="15"/>
        <v>174.18261558212902</v>
      </c>
      <c r="L113" s="2">
        <f t="shared" si="18"/>
        <v>37.012599062485954</v>
      </c>
      <c r="M113" s="4">
        <f t="shared" si="16"/>
        <v>-12.806224503998971</v>
      </c>
      <c r="N113" s="4">
        <f t="shared" si="19"/>
        <v>4.760991951459558</v>
      </c>
    </row>
    <row r="114" spans="1:14" x14ac:dyDescent="0.25">
      <c r="A114" s="32">
        <v>43037</v>
      </c>
      <c r="B114">
        <v>289</v>
      </c>
      <c r="C114">
        <v>942</v>
      </c>
      <c r="D114">
        <v>3442</v>
      </c>
      <c r="E114">
        <v>1287</v>
      </c>
      <c r="F114">
        <v>3442</v>
      </c>
      <c r="G114">
        <f t="shared" si="17"/>
        <v>-345</v>
      </c>
      <c r="H114">
        <f t="shared" si="12"/>
        <v>3351</v>
      </c>
      <c r="I114" s="4">
        <f t="shared" si="13"/>
        <v>-1.1499999999999999</v>
      </c>
      <c r="J114" s="4">
        <f t="shared" si="14"/>
        <v>11.17</v>
      </c>
      <c r="K114" s="2">
        <f t="shared" si="15"/>
        <v>174.08017535337436</v>
      </c>
      <c r="L114" s="2">
        <f t="shared" si="18"/>
        <v>36.511358597756043</v>
      </c>
      <c r="M114" s="4">
        <f t="shared" si="16"/>
        <v>-13.299242871115451</v>
      </c>
      <c r="N114" s="4">
        <f t="shared" si="19"/>
        <v>4.8863370936419122</v>
      </c>
    </row>
    <row r="115" spans="1:14" x14ac:dyDescent="0.25">
      <c r="A115" s="32">
        <v>43042</v>
      </c>
      <c r="B115">
        <v>300</v>
      </c>
      <c r="C115">
        <v>914</v>
      </c>
      <c r="D115">
        <v>3655</v>
      </c>
      <c r="E115">
        <v>1287</v>
      </c>
      <c r="F115">
        <v>3665</v>
      </c>
      <c r="G115">
        <f t="shared" si="17"/>
        <v>-373</v>
      </c>
      <c r="H115">
        <f t="shared" si="12"/>
        <v>3564</v>
      </c>
      <c r="I115" s="4">
        <f t="shared" si="13"/>
        <v>-1.2433333333333334</v>
      </c>
      <c r="J115" s="4">
        <f t="shared" si="14"/>
        <v>11.88</v>
      </c>
      <c r="K115" s="2">
        <f t="shared" si="15"/>
        <v>173.98151768712302</v>
      </c>
      <c r="L115" s="2">
        <f t="shared" si="18"/>
        <v>34.834233011884074</v>
      </c>
      <c r="M115" s="4">
        <f t="shared" si="16"/>
        <v>-14.96411366214384</v>
      </c>
      <c r="N115" s="4">
        <f t="shared" si="19"/>
        <v>5.110803220091694</v>
      </c>
    </row>
    <row r="116" spans="1:14" x14ac:dyDescent="0.25">
      <c r="A116" s="32">
        <v>43043</v>
      </c>
      <c r="B116">
        <v>302</v>
      </c>
      <c r="C116">
        <v>917</v>
      </c>
      <c r="D116">
        <v>3694</v>
      </c>
      <c r="E116">
        <v>1287</v>
      </c>
      <c r="F116">
        <v>3694</v>
      </c>
      <c r="G116">
        <f t="shared" si="17"/>
        <v>-370</v>
      </c>
      <c r="H116">
        <f t="shared" si="12"/>
        <v>3603</v>
      </c>
      <c r="I116" s="4">
        <f t="shared" si="13"/>
        <v>-1.2333333333333334</v>
      </c>
      <c r="J116" s="4">
        <f t="shared" si="14"/>
        <v>12.01</v>
      </c>
      <c r="K116" s="2">
        <f t="shared" si="15"/>
        <v>174.09535542208872</v>
      </c>
      <c r="L116" s="2">
        <f t="shared" si="18"/>
        <v>34.547825939901301</v>
      </c>
      <c r="M116" s="4">
        <f t="shared" si="16"/>
        <v>-15.25726058089556</v>
      </c>
      <c r="N116" s="4">
        <f t="shared" si="19"/>
        <v>5.0386296327388642</v>
      </c>
    </row>
    <row r="117" spans="1:14" x14ac:dyDescent="0.25">
      <c r="A117" s="32">
        <v>43044</v>
      </c>
      <c r="B117">
        <v>307</v>
      </c>
      <c r="C117">
        <v>916</v>
      </c>
      <c r="D117">
        <v>3734</v>
      </c>
      <c r="E117">
        <v>1287</v>
      </c>
      <c r="F117">
        <v>3734</v>
      </c>
      <c r="G117">
        <f t="shared" si="17"/>
        <v>-371</v>
      </c>
      <c r="H117">
        <f t="shared" si="12"/>
        <v>3643</v>
      </c>
      <c r="I117" s="4">
        <f t="shared" si="13"/>
        <v>-1.2366666666666666</v>
      </c>
      <c r="J117" s="4">
        <f t="shared" si="14"/>
        <v>12.143333333333333</v>
      </c>
      <c r="K117" s="2">
        <f t="shared" si="15"/>
        <v>174.14474857967059</v>
      </c>
      <c r="L117" s="2">
        <f t="shared" si="18"/>
        <v>34.255240568366297</v>
      </c>
      <c r="M117" s="4">
        <f t="shared" si="16"/>
        <v>-15.552192495709898</v>
      </c>
      <c r="N117" s="4">
        <f t="shared" si="19"/>
        <v>5.021202856512244</v>
      </c>
    </row>
    <row r="118" spans="1:14" x14ac:dyDescent="0.25">
      <c r="A118" s="32">
        <v>43049</v>
      </c>
      <c r="B118">
        <v>308</v>
      </c>
      <c r="C118">
        <v>907</v>
      </c>
      <c r="D118">
        <v>3951</v>
      </c>
      <c r="E118">
        <v>1287</v>
      </c>
      <c r="F118">
        <v>3951</v>
      </c>
      <c r="G118">
        <f t="shared" si="17"/>
        <v>-380</v>
      </c>
      <c r="H118">
        <f t="shared" si="12"/>
        <v>3860</v>
      </c>
      <c r="I118" s="4">
        <f t="shared" si="13"/>
        <v>-1.2666666666666666</v>
      </c>
      <c r="J118" s="4">
        <f t="shared" si="14"/>
        <v>12.866666666666667</v>
      </c>
      <c r="K118" s="2">
        <f t="shared" si="15"/>
        <v>174.34115439159197</v>
      </c>
      <c r="L118" s="2">
        <f t="shared" si="18"/>
        <v>32.738633588925573</v>
      </c>
      <c r="M118" s="4">
        <f t="shared" si="16"/>
        <v>-17.077043262820091</v>
      </c>
      <c r="N118" s="4">
        <f t="shared" si="19"/>
        <v>4.9776251926624626</v>
      </c>
    </row>
    <row r="119" spans="1:14" x14ac:dyDescent="0.25">
      <c r="A119" s="32">
        <v>43050</v>
      </c>
      <c r="B119">
        <v>309</v>
      </c>
      <c r="C119">
        <v>909</v>
      </c>
      <c r="D119">
        <v>3982</v>
      </c>
      <c r="E119">
        <v>1287</v>
      </c>
      <c r="F119">
        <v>3982</v>
      </c>
      <c r="G119">
        <f t="shared" si="17"/>
        <v>-378</v>
      </c>
      <c r="H119">
        <f t="shared" si="12"/>
        <v>3891</v>
      </c>
      <c r="I119" s="4">
        <f t="shared" si="13"/>
        <v>-1.26</v>
      </c>
      <c r="J119" s="4">
        <f t="shared" si="14"/>
        <v>12.97</v>
      </c>
      <c r="K119" s="2">
        <f t="shared" si="15"/>
        <v>174.4162617377375</v>
      </c>
      <c r="L119" s="2">
        <f t="shared" si="18"/>
        <v>32.533764036133583</v>
      </c>
      <c r="M119" s="4">
        <f t="shared" si="16"/>
        <v>-17.286247774494417</v>
      </c>
      <c r="N119" s="4">
        <f t="shared" si="19"/>
        <v>4.9284697602850587</v>
      </c>
    </row>
    <row r="120" spans="1:14" x14ac:dyDescent="0.25">
      <c r="A120" s="32">
        <v>43051</v>
      </c>
      <c r="B120">
        <v>316</v>
      </c>
      <c r="C120">
        <v>907</v>
      </c>
      <c r="D120">
        <v>4045</v>
      </c>
      <c r="E120">
        <v>1287</v>
      </c>
      <c r="F120">
        <v>4045</v>
      </c>
      <c r="G120">
        <f t="shared" si="17"/>
        <v>-380</v>
      </c>
      <c r="H120">
        <f t="shared" si="12"/>
        <v>3954</v>
      </c>
      <c r="I120" s="4">
        <f t="shared" si="13"/>
        <v>-1.2666666666666666</v>
      </c>
      <c r="J120" s="4">
        <f t="shared" si="14"/>
        <v>13.18</v>
      </c>
      <c r="K120" s="2">
        <f t="shared" si="15"/>
        <v>174.47652968181737</v>
      </c>
      <c r="L120" s="2">
        <f t="shared" si="18"/>
        <v>32.120514479156363</v>
      </c>
      <c r="M120" s="4">
        <f t="shared" si="16"/>
        <v>-17.702205643761012</v>
      </c>
      <c r="N120" s="4">
        <f t="shared" si="19"/>
        <v>4.9089165922025657</v>
      </c>
    </row>
  </sheetData>
  <mergeCells count="3">
    <mergeCell ref="C5:D5"/>
    <mergeCell ref="E5:F5"/>
    <mergeCell ref="G5:H5"/>
  </mergeCells>
  <pageMargins left="0.7" right="0.7" top="0.75" bottom="0.75" header="0.3" footer="0.3"/>
  <pageSetup paperSize="136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5"/>
  <sheetViews>
    <sheetView workbookViewId="0">
      <selection activeCell="E97" sqref="E97"/>
    </sheetView>
  </sheetViews>
  <sheetFormatPr defaultRowHeight="15" x14ac:dyDescent="0.25"/>
  <cols>
    <col min="1" max="1" width="10.7109375" bestFit="1" customWidth="1"/>
    <col min="2" max="2" width="10.28515625" bestFit="1" customWidth="1"/>
    <col min="3" max="3" width="14.140625" customWidth="1"/>
    <col min="4" max="4" width="11" customWidth="1"/>
    <col min="5" max="5" width="16.5703125" customWidth="1"/>
  </cols>
  <sheetData>
    <row r="1" spans="1:5" s="5" customFormat="1" ht="45" x14ac:dyDescent="0.25">
      <c r="A1" s="5" t="s">
        <v>3</v>
      </c>
      <c r="B1" s="5" t="s">
        <v>4</v>
      </c>
      <c r="C1" s="6" t="s">
        <v>10</v>
      </c>
      <c r="D1" s="6" t="s">
        <v>17</v>
      </c>
      <c r="E1" s="6" t="s">
        <v>18</v>
      </c>
    </row>
    <row r="2" spans="1:5" x14ac:dyDescent="0.25">
      <c r="A2" s="1">
        <v>42686</v>
      </c>
      <c r="B2">
        <v>317</v>
      </c>
      <c r="C2" s="4">
        <v>-17.760539018041325</v>
      </c>
      <c r="D2" s="4">
        <v>4.0998250066427993</v>
      </c>
      <c r="E2" s="4">
        <f>D2*60/15</f>
        <v>16.399300026571197</v>
      </c>
    </row>
    <row r="3" spans="1:5" x14ac:dyDescent="0.25">
      <c r="A3" s="1">
        <v>42687</v>
      </c>
      <c r="B3">
        <v>318</v>
      </c>
      <c r="C3" s="4">
        <v>-17.956032645215551</v>
      </c>
      <c r="D3" s="4">
        <v>4.0432544189912178</v>
      </c>
      <c r="E3" s="4">
        <f t="shared" ref="E3:E66" si="0">D3*60/15</f>
        <v>16.173017675964871</v>
      </c>
    </row>
    <row r="4" spans="1:5" x14ac:dyDescent="0.25">
      <c r="A4" s="1">
        <v>42693</v>
      </c>
      <c r="B4">
        <v>324</v>
      </c>
      <c r="C4" s="4">
        <v>-19.539939293894637</v>
      </c>
      <c r="D4" s="4">
        <v>3.6747827967308724</v>
      </c>
      <c r="E4" s="4">
        <f t="shared" si="0"/>
        <v>14.69913118692349</v>
      </c>
    </row>
    <row r="5" spans="1:5" x14ac:dyDescent="0.25">
      <c r="A5" s="1">
        <v>42694</v>
      </c>
      <c r="B5">
        <v>325</v>
      </c>
      <c r="C5" s="4">
        <v>-19.755266481916035</v>
      </c>
      <c r="D5" s="4">
        <v>3.4340498542307762</v>
      </c>
      <c r="E5" s="4">
        <f t="shared" si="0"/>
        <v>13.736199416923105</v>
      </c>
    </row>
    <row r="6" spans="1:5" x14ac:dyDescent="0.25">
      <c r="A6" s="1">
        <v>42695</v>
      </c>
      <c r="B6">
        <v>326</v>
      </c>
      <c r="C6" s="4">
        <v>-19.942141105452002</v>
      </c>
      <c r="D6" s="4">
        <v>3.3328187923600812</v>
      </c>
      <c r="E6" s="4">
        <f t="shared" si="0"/>
        <v>13.331275169440325</v>
      </c>
    </row>
    <row r="7" spans="1:5" x14ac:dyDescent="0.25">
      <c r="A7" s="1">
        <v>42699</v>
      </c>
      <c r="B7">
        <v>330</v>
      </c>
      <c r="C7" s="4">
        <v>-20.781488490475386</v>
      </c>
      <c r="D7" s="4">
        <v>3.0850592874927454</v>
      </c>
      <c r="E7" s="4">
        <f t="shared" si="0"/>
        <v>12.340237149970982</v>
      </c>
    </row>
    <row r="8" spans="1:5" x14ac:dyDescent="0.25">
      <c r="A8" s="1">
        <v>42704</v>
      </c>
      <c r="B8">
        <v>335</v>
      </c>
      <c r="C8" s="4">
        <v>-21.580960797616566</v>
      </c>
      <c r="D8" s="4">
        <v>2.7411726476433587</v>
      </c>
      <c r="E8" s="4">
        <f t="shared" si="0"/>
        <v>10.964690590573435</v>
      </c>
    </row>
    <row r="9" spans="1:5" x14ac:dyDescent="0.25">
      <c r="A9" s="1">
        <v>42707</v>
      </c>
      <c r="B9">
        <v>338</v>
      </c>
      <c r="C9" s="4">
        <v>-22.12252022674404</v>
      </c>
      <c r="D9" s="4">
        <v>2.3782238931493849</v>
      </c>
      <c r="E9" s="4">
        <f t="shared" si="0"/>
        <v>9.5128955725975395</v>
      </c>
    </row>
    <row r="10" spans="1:5" x14ac:dyDescent="0.25">
      <c r="A10" s="1">
        <v>42708</v>
      </c>
      <c r="B10">
        <v>339</v>
      </c>
      <c r="C10" s="4">
        <v>-22.243365676054584</v>
      </c>
      <c r="D10" s="4">
        <v>2.3129026306101621</v>
      </c>
      <c r="E10" s="4">
        <f t="shared" si="0"/>
        <v>9.2516105224406484</v>
      </c>
    </row>
    <row r="11" spans="1:5" x14ac:dyDescent="0.25">
      <c r="A11" s="1">
        <v>42709</v>
      </c>
      <c r="B11">
        <v>340</v>
      </c>
      <c r="C11" s="4">
        <v>-22.369126945655598</v>
      </c>
      <c r="D11" s="4">
        <v>2.178464498306445</v>
      </c>
      <c r="E11" s="4">
        <f t="shared" si="0"/>
        <v>8.7138579932257798</v>
      </c>
    </row>
    <row r="12" spans="1:5" x14ac:dyDescent="0.25">
      <c r="A12" s="1">
        <v>42713</v>
      </c>
      <c r="B12">
        <v>344</v>
      </c>
      <c r="C12" s="4">
        <v>-22.840183609787047</v>
      </c>
      <c r="D12" s="4">
        <v>1.8098821390377378</v>
      </c>
      <c r="E12" s="4">
        <f t="shared" si="0"/>
        <v>7.2395285561509501</v>
      </c>
    </row>
    <row r="13" spans="1:5" x14ac:dyDescent="0.25">
      <c r="A13" s="1">
        <v>42715</v>
      </c>
      <c r="B13">
        <v>346</v>
      </c>
      <c r="C13" s="4">
        <v>-23.055248357600892</v>
      </c>
      <c r="D13" s="4">
        <v>1.6862748828615963</v>
      </c>
      <c r="E13" s="4">
        <f t="shared" si="0"/>
        <v>6.7450995314463853</v>
      </c>
    </row>
    <row r="14" spans="1:5" x14ac:dyDescent="0.25">
      <c r="A14" s="1">
        <v>42721</v>
      </c>
      <c r="B14">
        <v>352</v>
      </c>
      <c r="C14" s="4">
        <v>-23.608502180098736</v>
      </c>
      <c r="D14" s="4">
        <v>0.7357238030606702</v>
      </c>
      <c r="E14" s="4">
        <f t="shared" si="0"/>
        <v>2.9428952122426808</v>
      </c>
    </row>
    <row r="15" spans="1:5" x14ac:dyDescent="0.25">
      <c r="A15" s="1">
        <v>42722</v>
      </c>
      <c r="B15">
        <v>353</v>
      </c>
      <c r="C15" s="4">
        <v>-23.708858640176796</v>
      </c>
      <c r="D15" s="4">
        <v>0.53358866985947817</v>
      </c>
      <c r="E15" s="4">
        <f t="shared" si="0"/>
        <v>2.1343546794379127</v>
      </c>
    </row>
    <row r="16" spans="1:5" x14ac:dyDescent="0.25">
      <c r="A16" s="1">
        <v>42725</v>
      </c>
      <c r="B16">
        <v>356</v>
      </c>
      <c r="C16" s="4">
        <v>-23.695754781670058</v>
      </c>
      <c r="D16" s="4">
        <v>0.38921496560148844</v>
      </c>
      <c r="E16" s="4">
        <f t="shared" si="0"/>
        <v>1.5568598624059538</v>
      </c>
    </row>
    <row r="17" spans="1:5" x14ac:dyDescent="0.25">
      <c r="A17" s="1">
        <v>42728</v>
      </c>
      <c r="B17">
        <v>359</v>
      </c>
      <c r="C17" s="4">
        <v>-23.399833128164929</v>
      </c>
      <c r="D17" s="4">
        <v>-3.3633443413404726E-2</v>
      </c>
      <c r="E17" s="4">
        <f t="shared" si="0"/>
        <v>-0.1345337736536189</v>
      </c>
    </row>
    <row r="18" spans="1:5" x14ac:dyDescent="0.25">
      <c r="A18" s="1">
        <v>42730</v>
      </c>
      <c r="B18">
        <v>361</v>
      </c>
      <c r="C18" s="4">
        <v>-23.325538779053112</v>
      </c>
      <c r="D18" s="4">
        <v>-0.34825106087138558</v>
      </c>
      <c r="E18" s="4">
        <f t="shared" si="0"/>
        <v>-1.3930042434855423</v>
      </c>
    </row>
    <row r="19" spans="1:5" x14ac:dyDescent="0.25">
      <c r="A19" s="1">
        <v>42731</v>
      </c>
      <c r="B19">
        <v>362</v>
      </c>
      <c r="C19" s="4">
        <v>-23.241823798384953</v>
      </c>
      <c r="D19" s="4">
        <v>-0.39408213586116864</v>
      </c>
      <c r="E19" s="4">
        <f t="shared" si="0"/>
        <v>-1.5763285434446745</v>
      </c>
    </row>
    <row r="20" spans="1:5" x14ac:dyDescent="0.25">
      <c r="A20" s="1">
        <v>42733</v>
      </c>
      <c r="B20">
        <v>364</v>
      </c>
      <c r="C20" s="4">
        <v>-23.124338141714201</v>
      </c>
      <c r="D20" s="4">
        <v>-0.57606462563325889</v>
      </c>
      <c r="E20" s="4">
        <f t="shared" si="0"/>
        <v>-2.3042585025330355</v>
      </c>
    </row>
    <row r="21" spans="1:5" x14ac:dyDescent="0.25">
      <c r="A21" s="1">
        <v>42734</v>
      </c>
      <c r="B21">
        <v>365</v>
      </c>
      <c r="C21" s="4">
        <v>-22.95769036039114</v>
      </c>
      <c r="D21" s="4">
        <v>-0.8736627017264903</v>
      </c>
      <c r="E21" s="4">
        <f t="shared" si="0"/>
        <v>-3.4946508069059612</v>
      </c>
    </row>
    <row r="22" spans="1:5" x14ac:dyDescent="0.25">
      <c r="A22" s="1">
        <v>42735</v>
      </c>
      <c r="B22">
        <v>366</v>
      </c>
      <c r="C22" s="4">
        <v>-22.871877948405832</v>
      </c>
      <c r="D22" s="4">
        <v>-0.88704388236832932</v>
      </c>
      <c r="E22" s="4">
        <f t="shared" si="0"/>
        <v>-3.5481755294733173</v>
      </c>
    </row>
    <row r="23" spans="1:5" x14ac:dyDescent="0.25">
      <c r="A23" s="1">
        <v>42736</v>
      </c>
      <c r="B23">
        <v>1</v>
      </c>
      <c r="C23" s="4">
        <v>-22.794488579809599</v>
      </c>
      <c r="D23" s="4">
        <v>-1.014238831189497</v>
      </c>
      <c r="E23" s="4">
        <f t="shared" si="0"/>
        <v>-4.0569553247579879</v>
      </c>
    </row>
    <row r="24" spans="1:5" x14ac:dyDescent="0.25">
      <c r="A24" s="1">
        <v>42741</v>
      </c>
      <c r="B24">
        <v>6</v>
      </c>
      <c r="C24" s="4">
        <v>-22.528957130879586</v>
      </c>
      <c r="D24" s="4">
        <v>-1.5149495948662377</v>
      </c>
      <c r="E24" s="4">
        <f t="shared" si="0"/>
        <v>-6.0597983794649508</v>
      </c>
    </row>
    <row r="25" spans="1:5" x14ac:dyDescent="0.25">
      <c r="A25" s="1">
        <v>42742</v>
      </c>
      <c r="B25">
        <v>7</v>
      </c>
      <c r="C25" s="4">
        <v>-22.350200908733548</v>
      </c>
      <c r="D25" s="4">
        <v>-1.6950788620323503</v>
      </c>
      <c r="E25" s="4">
        <f t="shared" si="0"/>
        <v>-6.780315448129401</v>
      </c>
    </row>
    <row r="26" spans="1:5" x14ac:dyDescent="0.25">
      <c r="A26" s="1">
        <v>42743</v>
      </c>
      <c r="B26">
        <v>8</v>
      </c>
      <c r="C26" s="4">
        <v>-22.17927731863033</v>
      </c>
      <c r="D26" s="4">
        <v>-1.8648559035391215</v>
      </c>
      <c r="E26" s="4">
        <f t="shared" si="0"/>
        <v>-7.4594236141564858</v>
      </c>
    </row>
    <row r="27" spans="1:5" x14ac:dyDescent="0.25">
      <c r="A27" s="1">
        <v>42748</v>
      </c>
      <c r="B27">
        <v>13</v>
      </c>
      <c r="C27" s="4">
        <v>-21.425740561296674</v>
      </c>
      <c r="D27" s="4">
        <v>-2.3029091012315703</v>
      </c>
      <c r="E27" s="4">
        <f t="shared" si="0"/>
        <v>-9.2116364049262813</v>
      </c>
    </row>
    <row r="28" spans="1:5" x14ac:dyDescent="0.25">
      <c r="A28" s="1">
        <v>42753</v>
      </c>
      <c r="B28">
        <v>18</v>
      </c>
      <c r="C28" s="4">
        <v>-20.374857513490841</v>
      </c>
      <c r="D28" s="4">
        <v>-2.9339308075599209</v>
      </c>
      <c r="E28" s="4">
        <f t="shared" si="0"/>
        <v>-11.735723230239683</v>
      </c>
    </row>
    <row r="29" spans="1:5" x14ac:dyDescent="0.25">
      <c r="A29" s="1">
        <v>42756</v>
      </c>
      <c r="B29">
        <v>21</v>
      </c>
      <c r="C29" s="4">
        <v>-19.671782873688201</v>
      </c>
      <c r="D29" s="4">
        <v>-2.8851715560878377</v>
      </c>
      <c r="E29" s="4">
        <f t="shared" si="0"/>
        <v>-11.540686224351351</v>
      </c>
    </row>
    <row r="30" spans="1:5" x14ac:dyDescent="0.25">
      <c r="A30" s="1">
        <v>42757</v>
      </c>
      <c r="B30">
        <v>22</v>
      </c>
      <c r="C30" s="4">
        <v>-19.418429326722748</v>
      </c>
      <c r="D30" s="4">
        <v>-2.8900700367780723</v>
      </c>
      <c r="E30" s="4">
        <f t="shared" si="0"/>
        <v>-11.560280147112289</v>
      </c>
    </row>
    <row r="31" spans="1:5" x14ac:dyDescent="0.25">
      <c r="A31" s="1">
        <v>42770</v>
      </c>
      <c r="B31">
        <v>35</v>
      </c>
      <c r="C31" s="4">
        <v>-15.925742323066274</v>
      </c>
      <c r="D31" s="4">
        <v>-3.3918656652409758</v>
      </c>
      <c r="E31" s="4">
        <f t="shared" si="0"/>
        <v>-13.567462660963903</v>
      </c>
    </row>
    <row r="32" spans="1:5" x14ac:dyDescent="0.25">
      <c r="A32" s="1">
        <v>42771</v>
      </c>
      <c r="B32">
        <v>36</v>
      </c>
      <c r="C32" s="4">
        <v>-15.592702326026014</v>
      </c>
      <c r="D32" s="4">
        <v>-3.3478944922531642</v>
      </c>
      <c r="E32" s="4">
        <f t="shared" si="0"/>
        <v>-13.391577969012657</v>
      </c>
    </row>
    <row r="33" spans="1:5" x14ac:dyDescent="0.25">
      <c r="A33" s="1">
        <v>42776</v>
      </c>
      <c r="B33">
        <v>41</v>
      </c>
      <c r="C33" s="4">
        <v>-13.998723033956832</v>
      </c>
      <c r="D33" s="4">
        <v>-3.5422330689288755</v>
      </c>
      <c r="E33" s="4">
        <f t="shared" si="0"/>
        <v>-14.168932275715502</v>
      </c>
    </row>
    <row r="34" spans="1:5" x14ac:dyDescent="0.25">
      <c r="A34" s="1">
        <v>42777</v>
      </c>
      <c r="B34">
        <v>42</v>
      </c>
      <c r="C34" s="4">
        <v>-13.728554485873287</v>
      </c>
      <c r="D34" s="4">
        <v>-3.4909059983077988</v>
      </c>
      <c r="E34" s="4">
        <f t="shared" si="0"/>
        <v>-13.963623993231197</v>
      </c>
    </row>
    <row r="35" spans="1:5" x14ac:dyDescent="0.25">
      <c r="A35" s="1">
        <v>42778</v>
      </c>
      <c r="B35">
        <v>43</v>
      </c>
      <c r="C35" s="4">
        <v>-13.292304029689035</v>
      </c>
      <c r="D35" s="4">
        <v>-3.3932173672435511</v>
      </c>
      <c r="E35" s="4">
        <f t="shared" si="0"/>
        <v>-13.572869468974204</v>
      </c>
    </row>
    <row r="36" spans="1:5" x14ac:dyDescent="0.25">
      <c r="A36" s="1">
        <v>42783</v>
      </c>
      <c r="B36">
        <v>48</v>
      </c>
      <c r="C36" s="4">
        <v>-11.680481850179509</v>
      </c>
      <c r="D36" s="4">
        <v>-3.1773796336263613</v>
      </c>
      <c r="E36" s="4">
        <f t="shared" si="0"/>
        <v>-12.709518534505445</v>
      </c>
    </row>
    <row r="37" spans="1:5" x14ac:dyDescent="0.25">
      <c r="A37" s="1">
        <v>42784</v>
      </c>
      <c r="B37">
        <v>49</v>
      </c>
      <c r="C37" s="4">
        <v>-11.334143252611996</v>
      </c>
      <c r="D37" s="4">
        <v>-3.1684723765477085</v>
      </c>
      <c r="E37" s="4">
        <f t="shared" si="0"/>
        <v>-12.673889506190834</v>
      </c>
    </row>
    <row r="38" spans="1:5" x14ac:dyDescent="0.25">
      <c r="A38" s="1">
        <v>42785</v>
      </c>
      <c r="B38">
        <v>50</v>
      </c>
      <c r="C38" s="4">
        <v>-11.035994763028683</v>
      </c>
      <c r="D38" s="4">
        <v>-3.2451873590297051</v>
      </c>
      <c r="E38" s="4">
        <f t="shared" si="0"/>
        <v>-12.98074943611882</v>
      </c>
    </row>
    <row r="39" spans="1:5" x14ac:dyDescent="0.25">
      <c r="A39" s="1">
        <v>42786</v>
      </c>
      <c r="B39">
        <v>51</v>
      </c>
      <c r="C39" s="4">
        <v>-10.65415408562018</v>
      </c>
      <c r="D39" s="4">
        <v>-3.0443165839704052</v>
      </c>
      <c r="E39" s="4">
        <f t="shared" si="0"/>
        <v>-12.177266335881621</v>
      </c>
    </row>
    <row r="40" spans="1:5" x14ac:dyDescent="0.25">
      <c r="A40" s="1">
        <v>42787</v>
      </c>
      <c r="B40">
        <v>52</v>
      </c>
      <c r="C40" s="4">
        <v>-10.235375867122313</v>
      </c>
      <c r="D40" s="4">
        <v>-3.0674991178136191</v>
      </c>
      <c r="E40" s="4">
        <f t="shared" si="0"/>
        <v>-12.269996471254476</v>
      </c>
    </row>
    <row r="41" spans="1:5" x14ac:dyDescent="0.25">
      <c r="A41" s="1">
        <v>42788</v>
      </c>
      <c r="B41">
        <v>53</v>
      </c>
      <c r="C41" s="4">
        <v>-9.8858867745614774</v>
      </c>
      <c r="D41" s="4">
        <v>-3.0414626817853874</v>
      </c>
      <c r="E41" s="4">
        <f t="shared" si="0"/>
        <v>-12.165850727141549</v>
      </c>
    </row>
    <row r="42" spans="1:5" x14ac:dyDescent="0.25">
      <c r="A42" s="1">
        <v>42791</v>
      </c>
      <c r="B42">
        <v>56</v>
      </c>
      <c r="C42" s="4">
        <v>-8.7748786397089944</v>
      </c>
      <c r="D42" s="4">
        <v>-3.1171430155347042</v>
      </c>
      <c r="E42" s="4">
        <f t="shared" si="0"/>
        <v>-12.468572062138817</v>
      </c>
    </row>
    <row r="43" spans="1:5" x14ac:dyDescent="0.25">
      <c r="A43" s="1">
        <v>42792</v>
      </c>
      <c r="B43">
        <v>57</v>
      </c>
      <c r="C43" s="4">
        <v>-8.32303813919963</v>
      </c>
      <c r="D43" s="4">
        <v>-3.0639763814813485</v>
      </c>
      <c r="E43" s="4">
        <f t="shared" si="0"/>
        <v>-12.255905525925394</v>
      </c>
    </row>
    <row r="44" spans="1:5" x14ac:dyDescent="0.25">
      <c r="A44" s="1">
        <v>42799</v>
      </c>
      <c r="B44">
        <v>64</v>
      </c>
      <c r="C44" s="4">
        <v>-5.6250695805027693</v>
      </c>
      <c r="D44" s="4">
        <v>-2.7182357800601715</v>
      </c>
      <c r="E44" s="4">
        <f t="shared" si="0"/>
        <v>-10.872943120240686</v>
      </c>
    </row>
    <row r="45" spans="1:5" x14ac:dyDescent="0.25">
      <c r="A45" s="1">
        <v>42806</v>
      </c>
      <c r="B45">
        <v>71</v>
      </c>
      <c r="C45" s="4">
        <v>-2.7118843261223402</v>
      </c>
      <c r="D45" s="4">
        <v>-2.3196945037938508</v>
      </c>
      <c r="E45" s="4">
        <f t="shared" si="0"/>
        <v>-9.2787780151754031</v>
      </c>
    </row>
    <row r="46" spans="1:5" x14ac:dyDescent="0.25">
      <c r="A46" s="1">
        <v>42807</v>
      </c>
      <c r="B46">
        <v>72</v>
      </c>
      <c r="C46" s="4">
        <v>-2.3503425798350039</v>
      </c>
      <c r="D46" s="4">
        <v>-2.3155570379916339</v>
      </c>
      <c r="E46" s="4">
        <f t="shared" si="0"/>
        <v>-9.2622281519665357</v>
      </c>
    </row>
    <row r="47" spans="1:5" x14ac:dyDescent="0.25">
      <c r="A47" s="1">
        <v>42811</v>
      </c>
      <c r="B47">
        <v>76</v>
      </c>
      <c r="C47" s="4">
        <v>-0.92750573383426549</v>
      </c>
      <c r="D47" s="4">
        <v>-1.9996135217757707</v>
      </c>
      <c r="E47" s="4">
        <f t="shared" si="0"/>
        <v>-7.9984540871030827</v>
      </c>
    </row>
    <row r="48" spans="1:5" x14ac:dyDescent="0.25">
      <c r="A48" s="1">
        <v>42812</v>
      </c>
      <c r="B48">
        <v>77</v>
      </c>
      <c r="C48" s="4">
        <v>-0.46556436805409285</v>
      </c>
      <c r="D48" s="4">
        <v>-1.8729999045484655</v>
      </c>
      <c r="E48" s="4">
        <f t="shared" si="0"/>
        <v>-7.4919996181938622</v>
      </c>
    </row>
    <row r="49" spans="1:5" x14ac:dyDescent="0.25">
      <c r="A49" s="1">
        <v>42813</v>
      </c>
      <c r="B49">
        <v>78</v>
      </c>
      <c r="C49" s="4">
        <v>-7.7867729785262449E-2</v>
      </c>
      <c r="D49" s="4">
        <v>-1.7955404650812272</v>
      </c>
      <c r="E49" s="4">
        <f t="shared" si="0"/>
        <v>-7.1821618603249089</v>
      </c>
    </row>
    <row r="50" spans="1:5" x14ac:dyDescent="0.25">
      <c r="A50" s="1">
        <v>42814</v>
      </c>
      <c r="B50">
        <v>79</v>
      </c>
      <c r="C50" s="4">
        <v>0.3687839431069303</v>
      </c>
      <c r="D50" s="4">
        <v>-1.7363363055473611</v>
      </c>
      <c r="E50" s="4">
        <f t="shared" si="0"/>
        <v>-6.9453452221894443</v>
      </c>
    </row>
    <row r="51" spans="1:5" x14ac:dyDescent="0.25">
      <c r="A51" s="1">
        <v>42815</v>
      </c>
      <c r="B51">
        <v>80</v>
      </c>
      <c r="C51" s="4">
        <v>0.83513397400544354</v>
      </c>
      <c r="D51" s="4">
        <v>-1.587320831174486</v>
      </c>
      <c r="E51" s="4">
        <f t="shared" si="0"/>
        <v>-6.3492833246979439</v>
      </c>
    </row>
    <row r="52" spans="1:5" x14ac:dyDescent="0.25">
      <c r="A52" s="1">
        <v>42821</v>
      </c>
      <c r="B52">
        <v>86</v>
      </c>
      <c r="C52" s="4">
        <v>2.8661206238199406</v>
      </c>
      <c r="D52" s="4">
        <v>-1.3767583057090593</v>
      </c>
      <c r="E52" s="4">
        <f t="shared" si="0"/>
        <v>-5.5070332228362373</v>
      </c>
    </row>
    <row r="53" spans="1:5" x14ac:dyDescent="0.25">
      <c r="A53" s="1">
        <v>42822</v>
      </c>
      <c r="B53">
        <v>87</v>
      </c>
      <c r="C53" s="4">
        <v>3.336373182300779</v>
      </c>
      <c r="D53" s="4">
        <v>-1.2563767069352292</v>
      </c>
      <c r="E53" s="4">
        <f t="shared" si="0"/>
        <v>-5.0255068277409167</v>
      </c>
    </row>
    <row r="54" spans="1:5" x14ac:dyDescent="0.25">
      <c r="A54" s="1">
        <v>42823</v>
      </c>
      <c r="B54">
        <v>88</v>
      </c>
      <c r="C54" s="4">
        <v>3.7974414322969214</v>
      </c>
      <c r="D54" s="4">
        <v>-1.1900435123806234</v>
      </c>
      <c r="E54" s="4">
        <f t="shared" si="0"/>
        <v>-4.7601740495224938</v>
      </c>
    </row>
    <row r="55" spans="1:5" x14ac:dyDescent="0.25">
      <c r="A55" s="1">
        <v>42827</v>
      </c>
      <c r="B55">
        <v>92</v>
      </c>
      <c r="C55" s="4">
        <v>5.384898322993851</v>
      </c>
      <c r="D55" s="4">
        <v>-0.83602409977738668</v>
      </c>
      <c r="E55" s="4">
        <f t="shared" si="0"/>
        <v>-3.3440963991095467</v>
      </c>
    </row>
    <row r="56" spans="1:5" x14ac:dyDescent="0.25">
      <c r="A56" s="1">
        <v>42831</v>
      </c>
      <c r="B56">
        <v>96</v>
      </c>
      <c r="C56" s="4">
        <v>7.1326368185630136</v>
      </c>
      <c r="D56" s="4">
        <v>-0.52521910951511697</v>
      </c>
      <c r="E56" s="4">
        <f t="shared" si="0"/>
        <v>-2.1008764380604679</v>
      </c>
    </row>
    <row r="57" spans="1:5" x14ac:dyDescent="0.25">
      <c r="A57" s="1">
        <v>42833</v>
      </c>
      <c r="B57">
        <v>98</v>
      </c>
      <c r="C57" s="4">
        <v>7.6708337865436143</v>
      </c>
      <c r="D57" s="4">
        <v>-0.48983285018026057</v>
      </c>
      <c r="E57" s="4">
        <f t="shared" si="0"/>
        <v>-1.9593314007210423</v>
      </c>
    </row>
    <row r="58" spans="1:5" x14ac:dyDescent="0.25">
      <c r="A58" s="1">
        <v>42834</v>
      </c>
      <c r="B58">
        <v>99</v>
      </c>
      <c r="C58" s="4">
        <v>8.1822932023155932</v>
      </c>
      <c r="D58" s="4">
        <v>-0.47346259158685605</v>
      </c>
      <c r="E58" s="4">
        <f t="shared" si="0"/>
        <v>-1.8938503663474242</v>
      </c>
    </row>
    <row r="59" spans="1:5" x14ac:dyDescent="0.25">
      <c r="A59" s="1">
        <v>42836</v>
      </c>
      <c r="B59">
        <v>101</v>
      </c>
      <c r="C59" s="4">
        <v>8.88459758283261</v>
      </c>
      <c r="D59" s="4">
        <v>-0.19910427727813063</v>
      </c>
      <c r="E59" s="4">
        <f t="shared" si="0"/>
        <v>-0.79641710911252261</v>
      </c>
    </row>
    <row r="60" spans="1:5" x14ac:dyDescent="0.25">
      <c r="A60" s="1">
        <v>42839</v>
      </c>
      <c r="B60">
        <v>104</v>
      </c>
      <c r="C60" s="4">
        <v>9.9231147667001167</v>
      </c>
      <c r="D60" s="4">
        <v>-2.018492907177824E-2</v>
      </c>
      <c r="E60" s="4">
        <f t="shared" si="0"/>
        <v>-8.0739716287112948E-2</v>
      </c>
    </row>
    <row r="61" spans="1:5" x14ac:dyDescent="0.25">
      <c r="A61" s="1">
        <v>42840</v>
      </c>
      <c r="B61">
        <v>105</v>
      </c>
      <c r="C61" s="4">
        <v>10.372496378782492</v>
      </c>
      <c r="D61" s="4">
        <v>8.1218216382093422E-2</v>
      </c>
      <c r="E61" s="4">
        <f t="shared" si="0"/>
        <v>0.32487286552837369</v>
      </c>
    </row>
    <row r="62" spans="1:5" x14ac:dyDescent="0.25">
      <c r="A62" s="1">
        <v>42841</v>
      </c>
      <c r="B62">
        <v>106</v>
      </c>
      <c r="C62" s="4">
        <v>10.720911869858261</v>
      </c>
      <c r="D62" s="4">
        <v>0.14278374383211559</v>
      </c>
      <c r="E62" s="4">
        <f t="shared" si="0"/>
        <v>0.57113497532846236</v>
      </c>
    </row>
    <row r="63" spans="1:5" x14ac:dyDescent="0.25">
      <c r="A63" s="1">
        <v>42845</v>
      </c>
      <c r="B63">
        <v>110</v>
      </c>
      <c r="C63" s="4">
        <v>11.798229539413834</v>
      </c>
      <c r="D63" s="4">
        <v>0.35169733824248317</v>
      </c>
      <c r="E63" s="4">
        <f t="shared" si="0"/>
        <v>1.4067893529699327</v>
      </c>
    </row>
    <row r="64" spans="1:5" x14ac:dyDescent="0.25">
      <c r="A64" s="1">
        <v>42848</v>
      </c>
      <c r="B64">
        <v>114</v>
      </c>
      <c r="C64" s="4">
        <v>12.89767767503406</v>
      </c>
      <c r="D64" s="4">
        <v>0.48270511901522839</v>
      </c>
      <c r="E64" s="4">
        <f t="shared" si="0"/>
        <v>1.9308204760609136</v>
      </c>
    </row>
    <row r="65" spans="1:5" x14ac:dyDescent="0.25">
      <c r="A65" s="1">
        <v>42855</v>
      </c>
      <c r="B65">
        <v>120</v>
      </c>
      <c r="C65" s="4">
        <v>15.351037903269219</v>
      </c>
      <c r="D65" s="4">
        <v>0.91029302006321389</v>
      </c>
      <c r="E65" s="4">
        <f t="shared" si="0"/>
        <v>3.6411720802528555</v>
      </c>
    </row>
    <row r="66" spans="1:5" x14ac:dyDescent="0.25">
      <c r="A66" s="1">
        <v>42866</v>
      </c>
      <c r="B66">
        <v>131</v>
      </c>
      <c r="C66" s="4">
        <v>18.261562253762921</v>
      </c>
      <c r="D66" s="4">
        <v>0.9675388003267158</v>
      </c>
      <c r="E66" s="4">
        <f t="shared" si="0"/>
        <v>3.8701552013068632</v>
      </c>
    </row>
    <row r="67" spans="1:5" x14ac:dyDescent="0.25">
      <c r="A67" s="1">
        <v>42867</v>
      </c>
      <c r="B67">
        <v>132</v>
      </c>
      <c r="C67" s="4">
        <v>18.51913076066559</v>
      </c>
      <c r="D67" s="4">
        <v>1.0839461155201775</v>
      </c>
      <c r="E67" s="4">
        <f t="shared" ref="E67:E115" si="1">D67*60/15</f>
        <v>4.33578446208071</v>
      </c>
    </row>
    <row r="68" spans="1:5" x14ac:dyDescent="0.25">
      <c r="A68" s="1">
        <v>42868</v>
      </c>
      <c r="B68">
        <v>133</v>
      </c>
      <c r="C68" s="4">
        <v>18.877415823341767</v>
      </c>
      <c r="D68" s="4">
        <v>1.2028070405029967</v>
      </c>
      <c r="E68" s="4">
        <f t="shared" si="1"/>
        <v>4.8112281620119868</v>
      </c>
    </row>
    <row r="69" spans="1:5" x14ac:dyDescent="0.25">
      <c r="A69" s="1">
        <v>42869</v>
      </c>
      <c r="B69">
        <v>134</v>
      </c>
      <c r="C69" s="4">
        <v>19.238088982481774</v>
      </c>
      <c r="D69" s="4">
        <v>1.2084259619553359</v>
      </c>
      <c r="E69" s="4">
        <f t="shared" si="1"/>
        <v>4.8337038478213437</v>
      </c>
    </row>
    <row r="70" spans="1:5" x14ac:dyDescent="0.25">
      <c r="A70" s="1">
        <v>42875</v>
      </c>
      <c r="B70">
        <v>140</v>
      </c>
      <c r="C70" s="4">
        <v>20.392803525722911</v>
      </c>
      <c r="D70" s="4">
        <v>1.0176102710692256</v>
      </c>
      <c r="E70" s="4">
        <f t="shared" si="1"/>
        <v>4.0704410842769025</v>
      </c>
    </row>
    <row r="71" spans="1:5" x14ac:dyDescent="0.25">
      <c r="A71" s="1">
        <v>42876</v>
      </c>
      <c r="B71">
        <v>141</v>
      </c>
      <c r="C71" s="4">
        <v>20.719902844875836</v>
      </c>
      <c r="D71" s="4">
        <v>0.97531840295975281</v>
      </c>
      <c r="E71" s="4">
        <f t="shared" si="1"/>
        <v>3.9012736118390112</v>
      </c>
    </row>
    <row r="72" spans="1:5" x14ac:dyDescent="0.25">
      <c r="A72" s="1">
        <v>42885</v>
      </c>
      <c r="B72">
        <v>150</v>
      </c>
      <c r="C72" s="4">
        <v>22.041451470848816</v>
      </c>
      <c r="D72" s="4">
        <v>0.75533101787276036</v>
      </c>
      <c r="E72" s="4">
        <f t="shared" si="1"/>
        <v>3.0213240714910414</v>
      </c>
    </row>
    <row r="73" spans="1:5" x14ac:dyDescent="0.25">
      <c r="A73" s="1">
        <v>42892</v>
      </c>
      <c r="B73">
        <v>157</v>
      </c>
      <c r="C73" s="4">
        <v>22.836328624719133</v>
      </c>
      <c r="D73" s="4">
        <v>0.38122787238521522</v>
      </c>
      <c r="E73" s="4">
        <f t="shared" si="1"/>
        <v>1.5249114895408609</v>
      </c>
    </row>
    <row r="74" spans="1:5" x14ac:dyDescent="0.25">
      <c r="A74" s="1">
        <v>42894</v>
      </c>
      <c r="B74">
        <v>159</v>
      </c>
      <c r="C74" s="4">
        <v>23.088614303689951</v>
      </c>
      <c r="D74" s="4">
        <v>0.26290054936548068</v>
      </c>
      <c r="E74" s="4">
        <f t="shared" si="1"/>
        <v>1.0516021974619227</v>
      </c>
    </row>
    <row r="75" spans="1:5" x14ac:dyDescent="0.25">
      <c r="A75" s="1">
        <v>42898</v>
      </c>
      <c r="B75">
        <v>161</v>
      </c>
      <c r="C75" s="4">
        <v>23.278007325860948</v>
      </c>
      <c r="D75" s="4">
        <v>0.3114700099294036</v>
      </c>
      <c r="E75" s="4">
        <f t="shared" si="1"/>
        <v>1.2458800397176144</v>
      </c>
    </row>
    <row r="76" spans="1:5" x14ac:dyDescent="0.25">
      <c r="A76" s="1">
        <v>42903</v>
      </c>
      <c r="B76">
        <v>162</v>
      </c>
      <c r="C76" s="4">
        <v>23.531535568187508</v>
      </c>
      <c r="D76" s="4">
        <v>-4.8064527120706961E-2</v>
      </c>
      <c r="E76" s="4">
        <f t="shared" si="1"/>
        <v>-0.19225810848282784</v>
      </c>
    </row>
    <row r="77" spans="1:5" x14ac:dyDescent="0.25">
      <c r="A77" s="1">
        <v>42906</v>
      </c>
      <c r="B77">
        <v>163</v>
      </c>
      <c r="C77" s="4">
        <v>23.531393712100911</v>
      </c>
      <c r="D77" s="4">
        <v>-0.21630983658275812</v>
      </c>
      <c r="E77" s="4">
        <f t="shared" si="1"/>
        <v>-0.8652393463310325</v>
      </c>
    </row>
    <row r="78" spans="1:5" x14ac:dyDescent="0.25">
      <c r="A78" s="1">
        <v>42913</v>
      </c>
      <c r="B78">
        <v>168</v>
      </c>
      <c r="C78" s="4">
        <v>23.382701189591856</v>
      </c>
      <c r="D78" s="4">
        <v>-0.57606527909125849</v>
      </c>
      <c r="E78" s="4">
        <f t="shared" si="1"/>
        <v>-2.3042611163650339</v>
      </c>
    </row>
    <row r="79" spans="1:5" x14ac:dyDescent="0.25">
      <c r="A79" s="1">
        <v>42917</v>
      </c>
      <c r="B79">
        <v>171</v>
      </c>
      <c r="C79" s="4">
        <v>23.06610172444276</v>
      </c>
      <c r="D79" s="4">
        <v>-0.74138673756416962</v>
      </c>
      <c r="E79" s="4">
        <f t="shared" si="1"/>
        <v>-2.9655469502566785</v>
      </c>
    </row>
    <row r="80" spans="1:5" x14ac:dyDescent="0.25">
      <c r="A80" s="1">
        <v>42920</v>
      </c>
      <c r="B80">
        <v>178</v>
      </c>
      <c r="C80" s="4">
        <v>22.855505659358236</v>
      </c>
      <c r="D80" s="4">
        <v>-0.858947139854632</v>
      </c>
      <c r="E80" s="4">
        <f t="shared" si="1"/>
        <v>-3.435788559418528</v>
      </c>
    </row>
    <row r="81" spans="1:5" x14ac:dyDescent="0.25">
      <c r="A81" s="1">
        <v>42924</v>
      </c>
      <c r="B81">
        <v>182</v>
      </c>
      <c r="C81" s="4">
        <v>22.540310138147358</v>
      </c>
      <c r="D81" s="4">
        <v>-1.0462618884560531</v>
      </c>
      <c r="E81" s="4">
        <f t="shared" si="1"/>
        <v>-4.1850475538242122</v>
      </c>
    </row>
    <row r="82" spans="1:5" x14ac:dyDescent="0.25">
      <c r="A82" s="1">
        <v>42925</v>
      </c>
      <c r="B82">
        <v>185</v>
      </c>
      <c r="C82" s="4">
        <v>22.2688045837841</v>
      </c>
      <c r="D82" s="4">
        <v>-1.0663726957652317</v>
      </c>
      <c r="E82" s="4">
        <f t="shared" si="1"/>
        <v>-4.265490783060927</v>
      </c>
    </row>
    <row r="83" spans="1:5" x14ac:dyDescent="0.25">
      <c r="A83" s="1">
        <v>42931</v>
      </c>
      <c r="B83">
        <v>189</v>
      </c>
      <c r="C83" s="4">
        <v>21.459244390952136</v>
      </c>
      <c r="D83" s="4">
        <v>-1.1258825237811572</v>
      </c>
      <c r="E83" s="4">
        <f t="shared" si="1"/>
        <v>-4.5035300951246287</v>
      </c>
    </row>
    <row r="84" spans="1:5" x14ac:dyDescent="0.25">
      <c r="A84" s="1">
        <v>42932</v>
      </c>
      <c r="B84">
        <v>190</v>
      </c>
      <c r="C84" s="4">
        <v>21.212089130027501</v>
      </c>
      <c r="D84" s="4">
        <v>-1.0753401121246084</v>
      </c>
      <c r="E84" s="4">
        <f t="shared" si="1"/>
        <v>-4.3013604484984338</v>
      </c>
    </row>
    <row r="85" spans="1:5" x14ac:dyDescent="0.25">
      <c r="A85" s="1">
        <v>42946</v>
      </c>
      <c r="B85">
        <v>196</v>
      </c>
      <c r="C85" s="4">
        <v>18.357934746784071</v>
      </c>
      <c r="D85" s="4">
        <v>-1.4439339864167495</v>
      </c>
      <c r="E85" s="4">
        <f t="shared" si="1"/>
        <v>-5.7757359456669981</v>
      </c>
    </row>
    <row r="86" spans="1:5" x14ac:dyDescent="0.25">
      <c r="A86" s="1">
        <v>42957</v>
      </c>
      <c r="B86">
        <v>197</v>
      </c>
      <c r="C86" s="4">
        <v>15.445147643741194</v>
      </c>
      <c r="D86" s="4">
        <v>-1.1071402054480657</v>
      </c>
      <c r="E86" s="4">
        <f t="shared" si="1"/>
        <v>-4.4285608217922627</v>
      </c>
    </row>
    <row r="87" spans="1:5" x14ac:dyDescent="0.25">
      <c r="A87" s="1">
        <v>42958</v>
      </c>
      <c r="B87">
        <v>211</v>
      </c>
      <c r="C87" s="4">
        <v>15.198950090422343</v>
      </c>
      <c r="D87" s="4">
        <v>-1.0168787509879622</v>
      </c>
      <c r="E87" s="4">
        <f t="shared" si="1"/>
        <v>-4.0675150039518488</v>
      </c>
    </row>
    <row r="88" spans="1:5" x14ac:dyDescent="0.25">
      <c r="A88" s="1">
        <v>42960</v>
      </c>
      <c r="B88">
        <v>222</v>
      </c>
      <c r="C88" s="4">
        <v>14.558719694708273</v>
      </c>
      <c r="D88" s="4">
        <v>-0.98700623978979884</v>
      </c>
      <c r="E88" s="4">
        <f t="shared" si="1"/>
        <v>-3.9480249591591954</v>
      </c>
    </row>
    <row r="89" spans="1:5" x14ac:dyDescent="0.25">
      <c r="A89" s="1">
        <v>42965</v>
      </c>
      <c r="B89">
        <v>223</v>
      </c>
      <c r="C89" s="4">
        <v>12.915766150545156</v>
      </c>
      <c r="D89" s="4">
        <v>-0.54582461882998312</v>
      </c>
      <c r="E89" s="4">
        <f t="shared" si="1"/>
        <v>-2.1832984753199325</v>
      </c>
    </row>
    <row r="90" spans="1:5" x14ac:dyDescent="0.25">
      <c r="A90" s="1">
        <v>42966</v>
      </c>
      <c r="B90">
        <v>225</v>
      </c>
      <c r="C90" s="4">
        <v>12.69771311719528</v>
      </c>
      <c r="D90" s="4">
        <v>-0.50239814958390183</v>
      </c>
      <c r="E90" s="4">
        <f t="shared" si="1"/>
        <v>-2.0095925983356073</v>
      </c>
    </row>
    <row r="91" spans="1:5" x14ac:dyDescent="0.25">
      <c r="A91" s="1">
        <v>42972</v>
      </c>
      <c r="B91">
        <v>230</v>
      </c>
      <c r="C91" s="4">
        <v>10.755877121686931</v>
      </c>
      <c r="D91" s="4">
        <v>-0.16325687386918161</v>
      </c>
      <c r="E91" s="4">
        <f t="shared" si="1"/>
        <v>-0.65302749547672645</v>
      </c>
    </row>
    <row r="92" spans="1:5" x14ac:dyDescent="0.25">
      <c r="A92" s="1">
        <v>42973</v>
      </c>
      <c r="B92">
        <v>231</v>
      </c>
      <c r="C92" s="4">
        <v>10.337793772351317</v>
      </c>
      <c r="D92" s="4">
        <v>-2.0295220462674211E-2</v>
      </c>
      <c r="E92" s="4">
        <f t="shared" si="1"/>
        <v>-8.1180881850696843E-2</v>
      </c>
    </row>
    <row r="93" spans="1:5" x14ac:dyDescent="0.25">
      <c r="A93" s="1">
        <v>42974</v>
      </c>
      <c r="B93">
        <v>237</v>
      </c>
      <c r="C93" s="4">
        <v>10.026456486851702</v>
      </c>
      <c r="D93" s="4">
        <v>6.06373044457943E-2</v>
      </c>
      <c r="E93" s="4">
        <f t="shared" si="1"/>
        <v>0.2425492177831772</v>
      </c>
    </row>
    <row r="94" spans="1:5" x14ac:dyDescent="0.25">
      <c r="A94" s="1">
        <v>42975</v>
      </c>
      <c r="B94">
        <v>238</v>
      </c>
      <c r="C94" s="4">
        <v>9.5630617546509562</v>
      </c>
      <c r="D94" s="4">
        <v>0.16071795236885744</v>
      </c>
      <c r="E94" s="4">
        <f t="shared" si="1"/>
        <v>0.64287180947542977</v>
      </c>
    </row>
    <row r="95" spans="1:5" x14ac:dyDescent="0.25">
      <c r="A95" s="1">
        <v>42979</v>
      </c>
      <c r="B95">
        <v>239</v>
      </c>
      <c r="C95" s="4">
        <v>8.1989508326734892</v>
      </c>
      <c r="D95" s="4">
        <v>0.41435814669633481</v>
      </c>
      <c r="E95" s="4">
        <f t="shared" si="1"/>
        <v>1.6574325867853392</v>
      </c>
    </row>
    <row r="96" spans="1:5" x14ac:dyDescent="0.25">
      <c r="A96" s="1">
        <v>42980</v>
      </c>
      <c r="B96">
        <v>240</v>
      </c>
      <c r="C96" s="4">
        <v>7.736433626510137</v>
      </c>
      <c r="D96" s="4">
        <v>0.54911600289812867</v>
      </c>
      <c r="E96" s="4">
        <f t="shared" si="1"/>
        <v>2.1964640115925147</v>
      </c>
    </row>
    <row r="97" spans="1:5" x14ac:dyDescent="0.25">
      <c r="A97" s="32">
        <v>42981</v>
      </c>
      <c r="B97">
        <v>244</v>
      </c>
      <c r="C97" s="4">
        <v>7.3599758981089423</v>
      </c>
      <c r="D97" s="4">
        <v>0.6634786107214552</v>
      </c>
      <c r="E97" s="4">
        <f t="shared" si="1"/>
        <v>2.6539144428858208</v>
      </c>
    </row>
    <row r="98" spans="1:5" x14ac:dyDescent="0.25">
      <c r="A98" s="32">
        <v>42990</v>
      </c>
      <c r="B98">
        <v>245</v>
      </c>
      <c r="C98" s="4">
        <v>3.8713401825554348</v>
      </c>
      <c r="D98" s="4">
        <v>1.8071422303374607</v>
      </c>
      <c r="E98" s="4">
        <f t="shared" si="1"/>
        <v>7.2285689213498427</v>
      </c>
    </row>
    <row r="99" spans="1:5" x14ac:dyDescent="0.25">
      <c r="A99" s="32">
        <v>42993</v>
      </c>
      <c r="B99">
        <v>246</v>
      </c>
      <c r="C99" s="4">
        <v>2.8946088196223307</v>
      </c>
      <c r="D99" s="4">
        <v>1.9667406618631265</v>
      </c>
      <c r="E99" s="4">
        <f t="shared" si="1"/>
        <v>7.8669626474525058</v>
      </c>
    </row>
    <row r="100" spans="1:5" x14ac:dyDescent="0.25">
      <c r="A100" s="32">
        <v>43008</v>
      </c>
      <c r="B100">
        <v>255</v>
      </c>
      <c r="C100" s="4">
        <v>-2.87050513905305</v>
      </c>
      <c r="D100" s="4">
        <v>3.0271463710719582</v>
      </c>
      <c r="E100" s="4">
        <f t="shared" si="1"/>
        <v>12.108585484287833</v>
      </c>
    </row>
    <row r="101" spans="1:5" x14ac:dyDescent="0.25">
      <c r="A101" s="32">
        <v>43009</v>
      </c>
      <c r="B101">
        <v>258</v>
      </c>
      <c r="C101" s="4">
        <v>-3.3228242419217429</v>
      </c>
      <c r="D101" s="4">
        <v>3.1071506498125374</v>
      </c>
      <c r="E101" s="4">
        <f t="shared" si="1"/>
        <v>12.42860259925015</v>
      </c>
    </row>
    <row r="102" spans="1:5" x14ac:dyDescent="0.25">
      <c r="A102" s="1">
        <v>43012</v>
      </c>
      <c r="B102">
        <v>273</v>
      </c>
      <c r="C102" s="4">
        <v>-4.1717351890023071</v>
      </c>
      <c r="D102" s="4">
        <v>3.3158134826330472</v>
      </c>
      <c r="E102" s="4">
        <f t="shared" si="1"/>
        <v>13.263253930532189</v>
      </c>
    </row>
    <row r="103" spans="1:5" x14ac:dyDescent="0.25">
      <c r="A103" s="1">
        <v>43013</v>
      </c>
      <c r="B103">
        <v>274</v>
      </c>
      <c r="C103" s="4">
        <v>-4.6620461298531843</v>
      </c>
      <c r="D103" s="4">
        <v>3.5051335821930056</v>
      </c>
      <c r="E103" s="4">
        <f t="shared" si="1"/>
        <v>14.020534328772023</v>
      </c>
    </row>
    <row r="104" spans="1:5" x14ac:dyDescent="0.25">
      <c r="A104" s="1">
        <v>43014</v>
      </c>
      <c r="B104">
        <v>277</v>
      </c>
      <c r="C104" s="4">
        <v>-5.0876005247342846</v>
      </c>
      <c r="D104" s="4">
        <v>3.5797857737544869</v>
      </c>
      <c r="E104" s="4">
        <f t="shared" si="1"/>
        <v>14.319143095017948</v>
      </c>
    </row>
    <row r="105" spans="1:5" x14ac:dyDescent="0.25">
      <c r="A105" s="1">
        <v>43015</v>
      </c>
      <c r="B105">
        <v>278</v>
      </c>
      <c r="C105" s="4">
        <v>-5.5177094019021773</v>
      </c>
      <c r="D105" s="4">
        <v>3.7018536550050443</v>
      </c>
      <c r="E105" s="4">
        <f t="shared" si="1"/>
        <v>14.807414620020177</v>
      </c>
    </row>
    <row r="106" spans="1:5" x14ac:dyDescent="0.25">
      <c r="A106" s="1">
        <v>43016</v>
      </c>
      <c r="B106">
        <v>279</v>
      </c>
      <c r="C106" s="4">
        <v>-5.9085468544697575</v>
      </c>
      <c r="D106" s="4">
        <v>3.7430661853764744</v>
      </c>
      <c r="E106" s="4">
        <f t="shared" si="1"/>
        <v>14.972264741505898</v>
      </c>
    </row>
    <row r="107" spans="1:5" x14ac:dyDescent="0.25">
      <c r="A107" s="32">
        <v>43024</v>
      </c>
      <c r="B107">
        <v>280</v>
      </c>
      <c r="C107" s="4">
        <v>-8.8704373688988962</v>
      </c>
      <c r="D107" s="4">
        <v>4.3625213258723328</v>
      </c>
      <c r="E107" s="4">
        <f t="shared" si="1"/>
        <v>17.450085303489331</v>
      </c>
    </row>
    <row r="108" spans="1:5" x14ac:dyDescent="0.25">
      <c r="A108" s="32">
        <v>43035</v>
      </c>
      <c r="B108">
        <v>281</v>
      </c>
      <c r="C108" s="4">
        <v>-12.806224503998971</v>
      </c>
      <c r="D108" s="4">
        <v>4.760991951459558</v>
      </c>
      <c r="E108" s="4">
        <f t="shared" si="1"/>
        <v>19.043967805838232</v>
      </c>
    </row>
    <row r="109" spans="1:5" x14ac:dyDescent="0.25">
      <c r="A109" s="32">
        <v>43037</v>
      </c>
      <c r="B109">
        <v>289</v>
      </c>
      <c r="C109" s="4">
        <v>-13.299242871115451</v>
      </c>
      <c r="D109" s="4">
        <v>4.8863370936419122</v>
      </c>
      <c r="E109" s="4">
        <f t="shared" si="1"/>
        <v>19.545348374567649</v>
      </c>
    </row>
    <row r="110" spans="1:5" x14ac:dyDescent="0.25">
      <c r="A110" s="32">
        <v>43042</v>
      </c>
      <c r="B110">
        <v>300</v>
      </c>
      <c r="C110" s="4">
        <v>-14.96411366214384</v>
      </c>
      <c r="D110" s="4">
        <v>5.110803220091694</v>
      </c>
      <c r="E110" s="4">
        <f t="shared" si="1"/>
        <v>20.443212880366776</v>
      </c>
    </row>
    <row r="111" spans="1:5" x14ac:dyDescent="0.25">
      <c r="A111" s="32">
        <v>43043</v>
      </c>
      <c r="B111">
        <v>302</v>
      </c>
      <c r="C111" s="4">
        <v>-15.25726058089556</v>
      </c>
      <c r="D111" s="4">
        <v>5.0386296327388642</v>
      </c>
      <c r="E111" s="4">
        <f t="shared" si="1"/>
        <v>20.154518530955457</v>
      </c>
    </row>
    <row r="112" spans="1:5" x14ac:dyDescent="0.25">
      <c r="A112" s="32">
        <v>43044</v>
      </c>
      <c r="B112">
        <v>307</v>
      </c>
      <c r="C112" s="4">
        <v>-15.552192495709898</v>
      </c>
      <c r="D112" s="4">
        <v>5.021202856512244</v>
      </c>
      <c r="E112" s="4">
        <f t="shared" si="1"/>
        <v>20.084811426048976</v>
      </c>
    </row>
    <row r="113" spans="1:5" x14ac:dyDescent="0.25">
      <c r="A113" s="32">
        <v>43049</v>
      </c>
      <c r="B113">
        <v>308</v>
      </c>
      <c r="C113" s="4">
        <v>-17.077043262820091</v>
      </c>
      <c r="D113" s="4">
        <v>4.9776251926624626</v>
      </c>
      <c r="E113" s="4">
        <f t="shared" si="1"/>
        <v>19.91050077064985</v>
      </c>
    </row>
    <row r="114" spans="1:5" x14ac:dyDescent="0.25">
      <c r="A114" s="32">
        <v>43050</v>
      </c>
      <c r="B114">
        <v>309</v>
      </c>
      <c r="C114" s="4">
        <v>-17.286247774494417</v>
      </c>
      <c r="D114" s="4">
        <v>4.9284697602850587</v>
      </c>
      <c r="E114" s="4">
        <f t="shared" si="1"/>
        <v>19.713879041140235</v>
      </c>
    </row>
    <row r="115" spans="1:5" x14ac:dyDescent="0.25">
      <c r="A115" s="32">
        <v>43051</v>
      </c>
      <c r="B115">
        <v>316</v>
      </c>
      <c r="C115" s="4">
        <v>-17.702205643761012</v>
      </c>
      <c r="D115" s="4">
        <v>4.9089165922025657</v>
      </c>
      <c r="E115" s="4">
        <f t="shared" si="1"/>
        <v>19.635666368810266</v>
      </c>
    </row>
  </sheetData>
  <pageMargins left="0.7" right="0.7" top="0.75" bottom="0.75" header="0.3" footer="0.3"/>
  <pageSetup paperSize="13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28"/>
  <sheetViews>
    <sheetView tabSelected="1" topLeftCell="M70" workbookViewId="0">
      <selection activeCell="N34" sqref="N34"/>
    </sheetView>
  </sheetViews>
  <sheetFormatPr defaultRowHeight="15" x14ac:dyDescent="0.25"/>
  <cols>
    <col min="1" max="1" width="10.7109375" bestFit="1" customWidth="1"/>
    <col min="3" max="3" width="14.85546875" customWidth="1"/>
    <col min="4" max="4" width="12.42578125" customWidth="1"/>
    <col min="5" max="5" width="12" customWidth="1"/>
    <col min="6" max="6" width="11" customWidth="1"/>
    <col min="7" max="7" width="14.28515625" customWidth="1"/>
    <col min="8" max="8" width="10.85546875" customWidth="1"/>
    <col min="9" max="9" width="10.7109375" customWidth="1"/>
    <col min="10" max="10" width="12.28515625" customWidth="1"/>
    <col min="11" max="11" width="11.7109375" customWidth="1"/>
    <col min="12" max="12" width="9.5703125" customWidth="1"/>
    <col min="14" max="14" width="23.7109375" bestFit="1" customWidth="1"/>
    <col min="15" max="15" width="15.42578125" bestFit="1" customWidth="1"/>
  </cols>
  <sheetData>
    <row r="1" spans="1:15" ht="60.75" thickBot="1" x14ac:dyDescent="0.3">
      <c r="A1" s="5" t="s">
        <v>3</v>
      </c>
      <c r="B1" s="6" t="s">
        <v>19</v>
      </c>
      <c r="C1" s="8" t="s">
        <v>22</v>
      </c>
      <c r="D1" s="8" t="s">
        <v>20</v>
      </c>
      <c r="E1" s="8" t="s">
        <v>21</v>
      </c>
      <c r="F1" s="8" t="s">
        <v>5</v>
      </c>
      <c r="G1" s="7" t="s">
        <v>23</v>
      </c>
      <c r="H1" s="7" t="s">
        <v>24</v>
      </c>
      <c r="I1" s="7" t="s">
        <v>25</v>
      </c>
      <c r="J1" s="7" t="s">
        <v>6</v>
      </c>
      <c r="K1" s="7" t="s">
        <v>7</v>
      </c>
      <c r="L1" s="8" t="s">
        <v>8</v>
      </c>
    </row>
    <row r="2" spans="1:15" x14ac:dyDescent="0.25">
      <c r="A2" s="1">
        <v>42686</v>
      </c>
      <c r="B2">
        <v>317</v>
      </c>
      <c r="C2" s="4">
        <v>16.399300026571197</v>
      </c>
      <c r="D2" s="2">
        <f>MOD( (360*(B2-80)/365.24) + 90, 180) - 90</f>
        <v>53.599824772752186</v>
      </c>
      <c r="E2" s="4">
        <f t="shared" ref="E2:E65" si="0">DEGREES(ATAN(COS(RADIANS($O$2))*TAN(RADIANS(D2))))</f>
        <v>51.169945786497536</v>
      </c>
      <c r="F2" s="2">
        <f>(D2-E2)*(1440/361)</f>
        <v>9.6925920781348918</v>
      </c>
      <c r="G2" s="2">
        <f t="shared" ref="G2:G65" si="1">C2-F2</f>
        <v>6.7067079484363052</v>
      </c>
      <c r="H2" s="2">
        <f>360*((B2-4)/365.24)</f>
        <v>308.50947322308622</v>
      </c>
      <c r="I2" s="2">
        <f>H2+(360/PI())*$O$3*SIN(RADIANS(H2))</f>
        <v>307.05684363430703</v>
      </c>
      <c r="J2" s="2">
        <f t="shared" ref="J2:J65" si="2">(H2-I2)*(1440/361)</f>
        <v>5.7944227364045213</v>
      </c>
      <c r="K2" s="2">
        <f t="shared" ref="K2:K65" si="3">G2-J2</f>
        <v>0.91228521203178392</v>
      </c>
      <c r="L2" s="2">
        <f t="shared" ref="L2:L65" si="4">K2^2</f>
        <v>0.8322643080918769</v>
      </c>
      <c r="N2" s="21" t="s">
        <v>36</v>
      </c>
      <c r="O2" s="26">
        <f xml:space="preserve"> 'Activity #1'!D21</f>
        <v>23.652927754678636</v>
      </c>
    </row>
    <row r="3" spans="1:15" x14ac:dyDescent="0.25">
      <c r="A3" s="1">
        <v>42687</v>
      </c>
      <c r="B3">
        <v>318</v>
      </c>
      <c r="C3" s="4">
        <v>16.173017675964871</v>
      </c>
      <c r="D3" s="2">
        <f t="shared" ref="D3:D66" si="5">MOD( (360*(B3-80)/365.24) + 90, 180) - 90</f>
        <v>54.585478041835472</v>
      </c>
      <c r="E3" s="4">
        <f t="shared" si="0"/>
        <v>52.179388963821594</v>
      </c>
      <c r="F3" s="2">
        <f t="shared" ref="F3:F66" si="6">(D3-E3)*(1440/361)</f>
        <v>9.5976960452631133</v>
      </c>
      <c r="G3" s="2">
        <f t="shared" si="1"/>
        <v>6.5753216307017581</v>
      </c>
      <c r="H3" s="2">
        <f t="shared" ref="H3:H66" si="7">360*((B3-4)/365.24)</f>
        <v>309.4951264921695</v>
      </c>
      <c r="I3" s="2">
        <f t="shared" ref="I3:I66" si="8">H3+(360/PI())*$O$3*SIN(RADIANS(H3))</f>
        <v>308.0625951028569</v>
      </c>
      <c r="J3" s="2">
        <f t="shared" si="2"/>
        <v>5.7142526332691004</v>
      </c>
      <c r="K3" s="2">
        <f t="shared" si="3"/>
        <v>0.86106899743265775</v>
      </c>
      <c r="L3" s="2">
        <f t="shared" si="4"/>
        <v>0.74143981833968231</v>
      </c>
      <c r="N3" s="10" t="s">
        <v>31</v>
      </c>
      <c r="O3" s="11">
        <v>1.6199999999999999E-2</v>
      </c>
    </row>
    <row r="4" spans="1:15" ht="15.75" thickBot="1" x14ac:dyDescent="0.3">
      <c r="A4" s="1">
        <v>42693</v>
      </c>
      <c r="B4">
        <v>324</v>
      </c>
      <c r="C4" s="4">
        <v>14.69913118692349</v>
      </c>
      <c r="D4" s="2">
        <f t="shared" si="5"/>
        <v>60.499397656335532</v>
      </c>
      <c r="E4" s="4">
        <f t="shared" si="0"/>
        <v>58.297367042188142</v>
      </c>
      <c r="F4" s="2">
        <f t="shared" si="6"/>
        <v>8.7837232254078703</v>
      </c>
      <c r="G4" s="2">
        <f t="shared" si="1"/>
        <v>5.9154079615156192</v>
      </c>
      <c r="H4" s="2">
        <f t="shared" si="7"/>
        <v>315.40904610666956</v>
      </c>
      <c r="I4" s="2">
        <f t="shared" si="8"/>
        <v>314.10578964248754</v>
      </c>
      <c r="J4" s="2">
        <f t="shared" si="2"/>
        <v>5.1985853418895269</v>
      </c>
      <c r="K4" s="2">
        <f t="shared" si="3"/>
        <v>0.71682261962609228</v>
      </c>
      <c r="L4" s="2">
        <f t="shared" si="4"/>
        <v>0.51383466800761335</v>
      </c>
      <c r="N4" s="12" t="s">
        <v>32</v>
      </c>
      <c r="O4" s="13">
        <f>SUM(L2:L91)</f>
        <v>75.216522862053608</v>
      </c>
    </row>
    <row r="5" spans="1:15" ht="15.75" thickBot="1" x14ac:dyDescent="0.3">
      <c r="A5" s="1">
        <v>42694</v>
      </c>
      <c r="B5">
        <v>325</v>
      </c>
      <c r="C5" s="4">
        <v>13.736199416923105</v>
      </c>
      <c r="D5" s="2">
        <f t="shared" si="5"/>
        <v>61.485050925418932</v>
      </c>
      <c r="E5" s="4">
        <f t="shared" si="0"/>
        <v>59.326968189101237</v>
      </c>
      <c r="F5" s="2">
        <f t="shared" si="6"/>
        <v>8.6084186711841575</v>
      </c>
      <c r="G5" s="2">
        <f t="shared" si="1"/>
        <v>5.1277807457389475</v>
      </c>
      <c r="H5" s="2">
        <f t="shared" si="7"/>
        <v>316.39469937575291</v>
      </c>
      <c r="I5" s="2">
        <f t="shared" si="8"/>
        <v>315.114376837637</v>
      </c>
      <c r="J5" s="2">
        <f t="shared" si="2"/>
        <v>5.1071037531493397</v>
      </c>
      <c r="K5" s="2">
        <f t="shared" si="3"/>
        <v>2.0676992589607757E-2</v>
      </c>
      <c r="L5" s="2">
        <f t="shared" si="4"/>
        <v>4.275380225506941E-4</v>
      </c>
      <c r="N5" s="14"/>
      <c r="O5" s="15"/>
    </row>
    <row r="6" spans="1:15" x14ac:dyDescent="0.25">
      <c r="A6" s="1">
        <v>42695</v>
      </c>
      <c r="B6">
        <v>326</v>
      </c>
      <c r="C6" s="4">
        <v>13.331275169440325</v>
      </c>
      <c r="D6" s="2">
        <f t="shared" si="5"/>
        <v>62.470704194502218</v>
      </c>
      <c r="E6" s="4">
        <f t="shared" si="0"/>
        <v>60.359303841623245</v>
      </c>
      <c r="F6" s="2">
        <f t="shared" si="6"/>
        <v>8.422206393755463</v>
      </c>
      <c r="G6" s="2">
        <f t="shared" si="1"/>
        <v>4.9090687756848617</v>
      </c>
      <c r="H6" s="2">
        <f t="shared" si="7"/>
        <v>317.38035264483625</v>
      </c>
      <c r="I6" s="2">
        <f t="shared" si="8"/>
        <v>316.12334292156999</v>
      </c>
      <c r="J6" s="2">
        <f t="shared" si="2"/>
        <v>5.0141108074887013</v>
      </c>
      <c r="K6" s="2">
        <f t="shared" si="3"/>
        <v>-0.10504203180383964</v>
      </c>
      <c r="L6" s="2">
        <f t="shared" si="4"/>
        <v>1.1033828445478859E-2</v>
      </c>
      <c r="N6" s="51" t="s">
        <v>33</v>
      </c>
      <c r="O6" s="52"/>
    </row>
    <row r="7" spans="1:15" ht="15.75" thickBot="1" x14ac:dyDescent="0.3">
      <c r="A7" s="1">
        <v>42699</v>
      </c>
      <c r="B7">
        <v>330</v>
      </c>
      <c r="C7" s="4">
        <v>12.340237149970982</v>
      </c>
      <c r="D7" s="2">
        <f t="shared" si="5"/>
        <v>66.413317270835591</v>
      </c>
      <c r="E7" s="4">
        <f t="shared" si="0"/>
        <v>64.514959122603273</v>
      </c>
      <c r="F7" s="2">
        <f t="shared" si="6"/>
        <v>7.5723981536136824</v>
      </c>
      <c r="G7" s="2">
        <f t="shared" si="1"/>
        <v>4.7678389963572991</v>
      </c>
      <c r="H7" s="2">
        <f t="shared" si="7"/>
        <v>321.32296572116962</v>
      </c>
      <c r="I7" s="2">
        <f t="shared" si="8"/>
        <v>320.16285652606223</v>
      </c>
      <c r="J7" s="2">
        <f t="shared" si="2"/>
        <v>4.6275823849159261</v>
      </c>
      <c r="K7" s="2">
        <f t="shared" si="3"/>
        <v>0.14025661144137302</v>
      </c>
      <c r="L7" s="2">
        <f t="shared" si="4"/>
        <v>1.967191705301629E-2</v>
      </c>
      <c r="N7" s="16" t="s">
        <v>34</v>
      </c>
      <c r="O7" s="17">
        <f>INDEX(N11:N21,MATCH(MIN(O11:O21),O11:O21,0))</f>
        <v>1.6199999999999999E-2</v>
      </c>
    </row>
    <row r="8" spans="1:15" ht="15.75" thickBot="1" x14ac:dyDescent="0.3">
      <c r="A8" s="1">
        <v>42704</v>
      </c>
      <c r="B8">
        <v>335</v>
      </c>
      <c r="C8" s="4">
        <v>10.964690590573435</v>
      </c>
      <c r="D8" s="2">
        <f t="shared" si="5"/>
        <v>71.341583616252308</v>
      </c>
      <c r="E8" s="4">
        <f t="shared" si="0"/>
        <v>69.764034015818496</v>
      </c>
      <c r="F8" s="2">
        <f t="shared" si="6"/>
        <v>6.292718627769224</v>
      </c>
      <c r="G8" s="2">
        <f t="shared" si="1"/>
        <v>4.6719719628042107</v>
      </c>
      <c r="H8" s="2">
        <f t="shared" si="7"/>
        <v>326.25123206658634</v>
      </c>
      <c r="I8" s="2">
        <f t="shared" si="8"/>
        <v>325.21991397999085</v>
      </c>
      <c r="J8" s="2">
        <f t="shared" si="2"/>
        <v>4.1138449991620671</v>
      </c>
      <c r="K8" s="2">
        <f t="shared" si="3"/>
        <v>0.55812696364214354</v>
      </c>
      <c r="L8" s="2">
        <f t="shared" si="4"/>
        <v>0.3115057075443986</v>
      </c>
    </row>
    <row r="9" spans="1:15" x14ac:dyDescent="0.25">
      <c r="A9" s="1">
        <v>42707</v>
      </c>
      <c r="B9">
        <v>338</v>
      </c>
      <c r="C9" s="4">
        <v>9.5128955725975395</v>
      </c>
      <c r="D9" s="2">
        <f t="shared" si="5"/>
        <v>74.298543423502338</v>
      </c>
      <c r="E9" s="4">
        <f t="shared" si="0"/>
        <v>72.938941387057795</v>
      </c>
      <c r="F9" s="2">
        <f t="shared" si="6"/>
        <v>5.4233433032690881</v>
      </c>
      <c r="G9" s="2">
        <f t="shared" si="1"/>
        <v>4.0895522693284514</v>
      </c>
      <c r="H9" s="2">
        <f t="shared" si="7"/>
        <v>329.20819187383637</v>
      </c>
      <c r="I9" s="2">
        <f t="shared" si="8"/>
        <v>328.25787206504833</v>
      </c>
      <c r="J9" s="2">
        <f t="shared" si="2"/>
        <v>3.7907493757749986</v>
      </c>
      <c r="K9" s="2">
        <f t="shared" si="3"/>
        <v>0.2988028935534528</v>
      </c>
      <c r="L9" s="2">
        <f t="shared" si="4"/>
        <v>8.9283169195916043E-2</v>
      </c>
      <c r="N9" s="53" t="s">
        <v>35</v>
      </c>
      <c r="O9" s="54"/>
    </row>
    <row r="10" spans="1:15" x14ac:dyDescent="0.25">
      <c r="A10" s="1">
        <v>42708</v>
      </c>
      <c r="B10">
        <v>339</v>
      </c>
      <c r="C10" s="4">
        <v>9.2516105224406484</v>
      </c>
      <c r="D10" s="2">
        <f t="shared" si="5"/>
        <v>75.284196692585681</v>
      </c>
      <c r="E10" s="4">
        <f t="shared" si="0"/>
        <v>74.000965961800617</v>
      </c>
      <c r="F10" s="2">
        <f t="shared" si="6"/>
        <v>5.1187043000844668</v>
      </c>
      <c r="G10" s="2">
        <f t="shared" si="1"/>
        <v>4.1329062223561817</v>
      </c>
      <c r="H10" s="2">
        <f t="shared" si="7"/>
        <v>330.19384514291971</v>
      </c>
      <c r="I10" s="2">
        <f t="shared" si="8"/>
        <v>329.27109796070835</v>
      </c>
      <c r="J10" s="2">
        <f t="shared" si="2"/>
        <v>3.6807643833362014</v>
      </c>
      <c r="K10" s="2">
        <f t="shared" si="3"/>
        <v>0.45214183901998029</v>
      </c>
      <c r="L10" s="2">
        <f t="shared" si="4"/>
        <v>0.20443224259236978</v>
      </c>
      <c r="N10" s="18" t="s">
        <v>34</v>
      </c>
      <c r="O10" s="19" t="s">
        <v>32</v>
      </c>
    </row>
    <row r="11" spans="1:15" x14ac:dyDescent="0.25">
      <c r="A11" s="1">
        <v>42709</v>
      </c>
      <c r="B11">
        <v>340</v>
      </c>
      <c r="C11" s="4">
        <v>8.7138579932257798</v>
      </c>
      <c r="D11" s="2">
        <f t="shared" si="5"/>
        <v>76.269849961669024</v>
      </c>
      <c r="E11" s="4">
        <f t="shared" si="0"/>
        <v>75.064692825910655</v>
      </c>
      <c r="F11" s="2">
        <f t="shared" si="6"/>
        <v>4.8072750013630259</v>
      </c>
      <c r="G11" s="2">
        <f t="shared" si="1"/>
        <v>3.9065829918627539</v>
      </c>
      <c r="H11" s="2">
        <f t="shared" si="7"/>
        <v>331.17949841200306</v>
      </c>
      <c r="I11" s="2">
        <f t="shared" si="8"/>
        <v>330.28459692705712</v>
      </c>
      <c r="J11" s="2">
        <f t="shared" si="2"/>
        <v>3.569690133856354</v>
      </c>
      <c r="K11" s="2">
        <f t="shared" si="3"/>
        <v>0.3368928580063999</v>
      </c>
      <c r="L11" s="2">
        <f t="shared" si="4"/>
        <v>0.11349679777572032</v>
      </c>
      <c r="N11" s="20">
        <v>1.7000000000000001E-2</v>
      </c>
      <c r="O11" s="27">
        <v>80.058965221501282</v>
      </c>
    </row>
    <row r="12" spans="1:15" x14ac:dyDescent="0.25">
      <c r="A12" s="1">
        <v>42713</v>
      </c>
      <c r="B12">
        <v>344</v>
      </c>
      <c r="C12" s="4">
        <v>7.2395285561509501</v>
      </c>
      <c r="D12" s="2">
        <f t="shared" si="5"/>
        <v>80.212463038002397</v>
      </c>
      <c r="E12" s="4">
        <f t="shared" si="0"/>
        <v>79.33458516826785</v>
      </c>
      <c r="F12" s="2">
        <f t="shared" si="6"/>
        <v>3.5017843003261722</v>
      </c>
      <c r="G12" s="2">
        <f t="shared" si="1"/>
        <v>3.737744255824778</v>
      </c>
      <c r="H12" s="2">
        <f t="shared" si="7"/>
        <v>335.12211148833643</v>
      </c>
      <c r="I12" s="2">
        <f t="shared" si="8"/>
        <v>334.34115752973537</v>
      </c>
      <c r="J12" s="2">
        <f t="shared" si="2"/>
        <v>3.115162604946057</v>
      </c>
      <c r="K12" s="2">
        <f t="shared" si="3"/>
        <v>0.62258165087872097</v>
      </c>
      <c r="L12" s="2">
        <f t="shared" si="4"/>
        <v>0.38760791201087358</v>
      </c>
      <c r="N12" s="20">
        <v>1.6899999999999998E-2</v>
      </c>
      <c r="O12" s="27">
        <v>78.892401952306727</v>
      </c>
    </row>
    <row r="13" spans="1:15" x14ac:dyDescent="0.25">
      <c r="A13" s="1">
        <v>42715</v>
      </c>
      <c r="B13">
        <v>346</v>
      </c>
      <c r="C13" s="4">
        <v>6.7450995314463853</v>
      </c>
      <c r="D13" s="2">
        <f t="shared" si="5"/>
        <v>82.183769576169084</v>
      </c>
      <c r="E13" s="4">
        <f t="shared" si="0"/>
        <v>81.477022924756795</v>
      </c>
      <c r="F13" s="2">
        <f t="shared" si="6"/>
        <v>2.8191556178218709</v>
      </c>
      <c r="G13" s="2">
        <f t="shared" si="1"/>
        <v>3.9259439136245144</v>
      </c>
      <c r="H13" s="2">
        <f t="shared" si="7"/>
        <v>337.09341802650312</v>
      </c>
      <c r="I13" s="2">
        <f t="shared" si="8"/>
        <v>336.37085839737324</v>
      </c>
      <c r="J13" s="2">
        <f t="shared" si="2"/>
        <v>2.8822323156427174</v>
      </c>
      <c r="K13" s="2">
        <f t="shared" si="3"/>
        <v>1.043711597981797</v>
      </c>
      <c r="L13" s="2">
        <f t="shared" si="4"/>
        <v>1.0893338997617164</v>
      </c>
      <c r="N13" s="20">
        <v>1.6799999999999999E-2</v>
      </c>
      <c r="O13" s="27">
        <v>77.88528311047628</v>
      </c>
    </row>
    <row r="14" spans="1:15" x14ac:dyDescent="0.25">
      <c r="A14" s="1">
        <v>42721</v>
      </c>
      <c r="B14">
        <v>352</v>
      </c>
      <c r="C14" s="4">
        <v>2.9428952122426808</v>
      </c>
      <c r="D14" s="2">
        <f t="shared" si="5"/>
        <v>88.097689190669143</v>
      </c>
      <c r="E14" s="4">
        <f t="shared" si="0"/>
        <v>87.923370834812047</v>
      </c>
      <c r="F14" s="2">
        <f t="shared" si="6"/>
        <v>0.69534191810032842</v>
      </c>
      <c r="G14" s="2">
        <f t="shared" si="1"/>
        <v>2.2475532941423522</v>
      </c>
      <c r="H14" s="2">
        <f t="shared" si="7"/>
        <v>343.00733764100318</v>
      </c>
      <c r="I14" s="2">
        <f t="shared" si="8"/>
        <v>342.46481105969252</v>
      </c>
      <c r="J14" s="2">
        <f t="shared" si="2"/>
        <v>2.1640949503804459</v>
      </c>
      <c r="K14" s="2">
        <f t="shared" si="3"/>
        <v>8.3458343761906306E-2</v>
      </c>
      <c r="L14" s="2">
        <f t="shared" si="4"/>
        <v>6.965295143480525E-3</v>
      </c>
      <c r="N14" s="20">
        <v>1.67E-2</v>
      </c>
      <c r="O14" s="27">
        <v>77.037608696010778</v>
      </c>
    </row>
    <row r="15" spans="1:15" x14ac:dyDescent="0.25">
      <c r="A15" s="1">
        <v>42722</v>
      </c>
      <c r="B15">
        <v>353</v>
      </c>
      <c r="C15" s="4">
        <v>2.1343546794379127</v>
      </c>
      <c r="D15" s="2">
        <f t="shared" si="5"/>
        <v>89.083342459752487</v>
      </c>
      <c r="E15" s="4">
        <f t="shared" si="0"/>
        <v>88.999290357164739</v>
      </c>
      <c r="F15" s="2">
        <f t="shared" si="6"/>
        <v>0.33527708511456217</v>
      </c>
      <c r="G15" s="2">
        <f t="shared" si="1"/>
        <v>1.7990775943233506</v>
      </c>
      <c r="H15" s="2">
        <f t="shared" si="7"/>
        <v>343.99299091008652</v>
      </c>
      <c r="I15" s="2">
        <f t="shared" si="8"/>
        <v>343.48108404453041</v>
      </c>
      <c r="J15" s="2">
        <f t="shared" si="2"/>
        <v>2.0419553639911459</v>
      </c>
      <c r="K15" s="2">
        <f t="shared" si="3"/>
        <v>-0.24287776966779528</v>
      </c>
      <c r="L15" s="2">
        <f t="shared" si="4"/>
        <v>5.8989610998802622E-2</v>
      </c>
      <c r="N15" s="20">
        <v>1.66E-2</v>
      </c>
      <c r="O15" s="27">
        <v>76.349378708907395</v>
      </c>
    </row>
    <row r="16" spans="1:15" x14ac:dyDescent="0.25">
      <c r="A16" s="1">
        <v>42725</v>
      </c>
      <c r="B16">
        <v>356</v>
      </c>
      <c r="C16" s="4">
        <v>1.5568598624059538</v>
      </c>
      <c r="D16" s="2">
        <f t="shared" si="5"/>
        <v>-87.959697732997483</v>
      </c>
      <c r="E16" s="4">
        <f t="shared" si="0"/>
        <v>-87.772758109493282</v>
      </c>
      <c r="F16" s="2">
        <f t="shared" si="6"/>
        <v>-0.74568714084778553</v>
      </c>
      <c r="G16" s="2">
        <f t="shared" si="1"/>
        <v>2.3025470032537392</v>
      </c>
      <c r="H16" s="2">
        <f t="shared" si="7"/>
        <v>346.94995071733655</v>
      </c>
      <c r="I16" s="2">
        <f t="shared" si="8"/>
        <v>346.53077547076731</v>
      </c>
      <c r="J16" s="2">
        <f t="shared" si="2"/>
        <v>1.6720563852069363</v>
      </c>
      <c r="K16" s="2">
        <f t="shared" si="3"/>
        <v>0.63049061804680284</v>
      </c>
      <c r="L16" s="2">
        <f t="shared" si="4"/>
        <v>0.39751841944503941</v>
      </c>
      <c r="N16" s="20">
        <v>1.6500000000000001E-2</v>
      </c>
      <c r="O16" s="27">
        <v>75.820593149171032</v>
      </c>
    </row>
    <row r="17" spans="1:15" x14ac:dyDescent="0.25">
      <c r="A17" s="1">
        <v>42728</v>
      </c>
      <c r="B17">
        <v>359</v>
      </c>
      <c r="C17" s="4">
        <v>-0.1345337736536189</v>
      </c>
      <c r="D17" s="2">
        <f t="shared" si="5"/>
        <v>-85.002737925747454</v>
      </c>
      <c r="E17" s="4">
        <f t="shared" si="0"/>
        <v>-84.547076551868372</v>
      </c>
      <c r="F17" s="2">
        <f t="shared" si="6"/>
        <v>-1.8175966160273613</v>
      </c>
      <c r="G17" s="2">
        <f t="shared" si="1"/>
        <v>1.6830628423737424</v>
      </c>
      <c r="H17" s="2">
        <f t="shared" si="7"/>
        <v>349.90691052458652</v>
      </c>
      <c r="I17" s="2">
        <f t="shared" si="8"/>
        <v>349.58158310418105</v>
      </c>
      <c r="J17" s="2">
        <f t="shared" si="2"/>
        <v>1.2977049456617162</v>
      </c>
      <c r="K17" s="2">
        <f t="shared" si="3"/>
        <v>0.38535789671202614</v>
      </c>
      <c r="L17" s="2">
        <f t="shared" si="4"/>
        <v>0.1485007085583166</v>
      </c>
      <c r="N17" s="20">
        <v>1.6400000000000001E-2</v>
      </c>
      <c r="O17" s="27">
        <v>75.451252016796275</v>
      </c>
    </row>
    <row r="18" spans="1:15" x14ac:dyDescent="0.25">
      <c r="A18" s="1">
        <v>42730</v>
      </c>
      <c r="B18">
        <v>361</v>
      </c>
      <c r="C18" s="4">
        <v>-1.3930042434855423</v>
      </c>
      <c r="D18" s="2">
        <f t="shared" si="5"/>
        <v>-83.031431387580767</v>
      </c>
      <c r="E18" s="4">
        <f t="shared" si="0"/>
        <v>-82.399492893323753</v>
      </c>
      <c r="F18" s="2">
        <f t="shared" si="6"/>
        <v>-2.5207518884490305</v>
      </c>
      <c r="G18" s="2">
        <f t="shared" si="1"/>
        <v>1.1277476449634882</v>
      </c>
      <c r="H18" s="2">
        <f t="shared" si="7"/>
        <v>351.87821706275327</v>
      </c>
      <c r="I18" s="2">
        <f t="shared" si="8"/>
        <v>351.61595166773128</v>
      </c>
      <c r="J18" s="2">
        <f t="shared" si="2"/>
        <v>1.0461555923314605</v>
      </c>
      <c r="K18" s="2">
        <f t="shared" si="3"/>
        <v>8.1592052632027734E-2</v>
      </c>
      <c r="L18" s="2">
        <f t="shared" si="4"/>
        <v>6.657263052707584E-3</v>
      </c>
      <c r="N18" s="20">
        <v>1.6299999999999999E-2</v>
      </c>
      <c r="O18" s="27">
        <v>75.241355311785384</v>
      </c>
    </row>
    <row r="19" spans="1:15" x14ac:dyDescent="0.25">
      <c r="A19" s="1">
        <v>42731</v>
      </c>
      <c r="B19">
        <v>362</v>
      </c>
      <c r="C19" s="4">
        <v>-1.5763285434446745</v>
      </c>
      <c r="D19" s="2">
        <f t="shared" si="5"/>
        <v>-82.045778118497424</v>
      </c>
      <c r="E19" s="4">
        <f t="shared" si="0"/>
        <v>-81.326917964152614</v>
      </c>
      <c r="F19" s="2">
        <f t="shared" si="6"/>
        <v>-2.8674754079128162</v>
      </c>
      <c r="G19" s="2">
        <f t="shared" si="1"/>
        <v>1.2911468644681416</v>
      </c>
      <c r="H19" s="2">
        <f t="shared" si="7"/>
        <v>352.86387033183661</v>
      </c>
      <c r="I19" s="2">
        <f t="shared" si="8"/>
        <v>352.63325704066142</v>
      </c>
      <c r="J19" s="2">
        <f t="shared" si="2"/>
        <v>0.91989789277637646</v>
      </c>
      <c r="K19" s="2">
        <f t="shared" si="3"/>
        <v>0.37124897169176518</v>
      </c>
      <c r="L19" s="2">
        <f t="shared" si="4"/>
        <v>0.13782579898219308</v>
      </c>
      <c r="N19" s="20">
        <v>1.6199999999999999E-2</v>
      </c>
      <c r="O19" s="27">
        <v>75.190903034141456</v>
      </c>
    </row>
    <row r="20" spans="1:15" x14ac:dyDescent="0.25">
      <c r="A20" s="1">
        <v>42733</v>
      </c>
      <c r="B20">
        <v>364</v>
      </c>
      <c r="C20" s="4">
        <v>-2.3042585025330355</v>
      </c>
      <c r="D20" s="2">
        <f t="shared" si="5"/>
        <v>-80.074471580330737</v>
      </c>
      <c r="E20" s="4">
        <f t="shared" si="0"/>
        <v>-79.184780362347098</v>
      </c>
      <c r="F20" s="2">
        <f t="shared" si="6"/>
        <v>-3.5489067974970649</v>
      </c>
      <c r="G20" s="2">
        <f t="shared" si="1"/>
        <v>1.2446482949640294</v>
      </c>
      <c r="H20" s="2">
        <f t="shared" si="7"/>
        <v>354.83517687000324</v>
      </c>
      <c r="I20" s="2">
        <f t="shared" si="8"/>
        <v>354.66806313720537</v>
      </c>
      <c r="J20" s="2">
        <f t="shared" si="2"/>
        <v>0.66660325548181898</v>
      </c>
      <c r="K20" s="2">
        <f t="shared" si="3"/>
        <v>0.57804503948221042</v>
      </c>
      <c r="L20" s="2">
        <f t="shared" si="4"/>
        <v>0.33413606766999021</v>
      </c>
      <c r="N20" s="20">
        <v>1.61E-2</v>
      </c>
      <c r="O20" s="27">
        <v>75.299895183859562</v>
      </c>
    </row>
    <row r="21" spans="1:15" x14ac:dyDescent="0.25">
      <c r="A21" s="1">
        <v>42734</v>
      </c>
      <c r="B21">
        <v>365</v>
      </c>
      <c r="C21" s="4">
        <v>-3.4946508069059612</v>
      </c>
      <c r="D21" s="2">
        <f t="shared" si="5"/>
        <v>-79.088818311247394</v>
      </c>
      <c r="E21" s="4">
        <f t="shared" si="0"/>
        <v>-78.115443648589604</v>
      </c>
      <c r="F21" s="2">
        <f t="shared" si="6"/>
        <v>-3.8827133358094659</v>
      </c>
      <c r="G21" s="2">
        <f t="shared" si="1"/>
        <v>0.38806252890350468</v>
      </c>
      <c r="H21" s="2">
        <f t="shared" si="7"/>
        <v>355.82083013908664</v>
      </c>
      <c r="I21" s="2">
        <f t="shared" si="8"/>
        <v>355.68554506924943</v>
      </c>
      <c r="J21" s="2">
        <f t="shared" si="2"/>
        <v>0.53964127580493526</v>
      </c>
      <c r="K21" s="2">
        <f t="shared" si="3"/>
        <v>-0.15157874690143058</v>
      </c>
      <c r="L21" s="2">
        <f t="shared" si="4"/>
        <v>2.2976116512207951E-2</v>
      </c>
      <c r="N21" s="20">
        <v>1.6E-2</v>
      </c>
      <c r="O21" s="27">
        <v>75.568331760942513</v>
      </c>
    </row>
    <row r="22" spans="1:15" x14ac:dyDescent="0.25">
      <c r="A22" s="1">
        <v>42735</v>
      </c>
      <c r="B22">
        <v>366</v>
      </c>
      <c r="C22" s="4">
        <v>-3.5481755294733173</v>
      </c>
      <c r="D22" s="2">
        <f t="shared" si="5"/>
        <v>-78.103165042164051</v>
      </c>
      <c r="E22" s="4">
        <f t="shared" si="0"/>
        <v>-77.04740882587447</v>
      </c>
      <c r="F22" s="2">
        <f t="shared" si="6"/>
        <v>-4.2113267353379396</v>
      </c>
      <c r="G22" s="2">
        <f t="shared" si="1"/>
        <v>0.66315120586462228</v>
      </c>
      <c r="H22" s="2">
        <f t="shared" si="7"/>
        <v>356.80648340816992</v>
      </c>
      <c r="I22" s="2">
        <f t="shared" si="8"/>
        <v>356.70306703651426</v>
      </c>
      <c r="J22" s="2">
        <f t="shared" si="2"/>
        <v>0.4125195988480983</v>
      </c>
      <c r="K22" s="2">
        <f t="shared" si="3"/>
        <v>0.25063160701652398</v>
      </c>
      <c r="L22" s="2">
        <f t="shared" si="4"/>
        <v>6.2816202435685309E-2</v>
      </c>
      <c r="N22" s="20">
        <v>1.5900000000000001E-2</v>
      </c>
      <c r="O22" s="29">
        <v>75.996212765388847</v>
      </c>
    </row>
    <row r="23" spans="1:15" x14ac:dyDescent="0.25">
      <c r="A23" s="1">
        <v>42736</v>
      </c>
      <c r="B23">
        <v>1</v>
      </c>
      <c r="C23" s="4">
        <v>-4.0569553247579879</v>
      </c>
      <c r="D23" s="2">
        <f t="shared" si="5"/>
        <v>-77.866608257584048</v>
      </c>
      <c r="E23" s="4">
        <f t="shared" si="0"/>
        <v>-76.791286184168172</v>
      </c>
      <c r="F23" s="2">
        <f t="shared" si="6"/>
        <v>-4.2893733676422752</v>
      </c>
      <c r="G23" s="2">
        <f t="shared" si="1"/>
        <v>0.23241804288428725</v>
      </c>
      <c r="H23" s="2">
        <f t="shared" si="7"/>
        <v>-2.9569598072500272</v>
      </c>
      <c r="I23" s="2">
        <f t="shared" si="8"/>
        <v>-3.0527227817086131</v>
      </c>
      <c r="J23" s="2">
        <f t="shared" si="2"/>
        <v>0.38199081224477499</v>
      </c>
      <c r="K23" s="2">
        <f t="shared" si="3"/>
        <v>-0.14957276936048775</v>
      </c>
      <c r="L23" s="2">
        <f t="shared" si="4"/>
        <v>2.237201333416566E-2</v>
      </c>
      <c r="N23" s="20">
        <v>1.5800000000000002E-2</v>
      </c>
      <c r="O23" s="30">
        <v>76.583538197198791</v>
      </c>
    </row>
    <row r="24" spans="1:15" ht="15.75" thickBot="1" x14ac:dyDescent="0.3">
      <c r="A24" s="1">
        <v>42741</v>
      </c>
      <c r="B24">
        <v>6</v>
      </c>
      <c r="C24" s="4">
        <v>-6.0597983794649508</v>
      </c>
      <c r="D24" s="2">
        <f t="shared" si="5"/>
        <v>-72.938341912167346</v>
      </c>
      <c r="E24" s="4">
        <f t="shared" si="0"/>
        <v>-71.476321600425649</v>
      </c>
      <c r="F24" s="2">
        <f t="shared" si="6"/>
        <v>-5.831881575922556</v>
      </c>
      <c r="G24" s="2">
        <f t="shared" si="1"/>
        <v>-0.22791680354239485</v>
      </c>
      <c r="H24" s="2">
        <f t="shared" si="7"/>
        <v>1.971306538166685</v>
      </c>
      <c r="I24" s="2">
        <f t="shared" si="8"/>
        <v>2.03516426957587</v>
      </c>
      <c r="J24" s="2">
        <f t="shared" si="2"/>
        <v>-0.25472336074577973</v>
      </c>
      <c r="K24" s="2">
        <f t="shared" si="3"/>
        <v>2.6806557203384873E-2</v>
      </c>
      <c r="L24" s="2">
        <f t="shared" si="4"/>
        <v>7.1859150909834538E-4</v>
      </c>
      <c r="N24" s="28">
        <v>1.5699999999999999E-2</v>
      </c>
      <c r="O24" s="31">
        <v>77.330308056374065</v>
      </c>
    </row>
    <row r="25" spans="1:15" x14ac:dyDescent="0.25">
      <c r="A25" s="1">
        <v>42742</v>
      </c>
      <c r="B25">
        <v>7</v>
      </c>
      <c r="C25" s="4">
        <v>-6.780315448129401</v>
      </c>
      <c r="D25" s="2">
        <f t="shared" si="5"/>
        <v>-71.952688643084002</v>
      </c>
      <c r="E25" s="4">
        <f t="shared" si="0"/>
        <v>-70.418732169509681</v>
      </c>
      <c r="F25" s="2">
        <f t="shared" si="6"/>
        <v>-6.1188291466676521</v>
      </c>
      <c r="G25" s="2">
        <f t="shared" si="1"/>
        <v>-0.66148630146174892</v>
      </c>
      <c r="H25" s="2">
        <f t="shared" si="7"/>
        <v>2.9569598072500272</v>
      </c>
      <c r="I25" s="2">
        <f t="shared" si="8"/>
        <v>3.0527227817086131</v>
      </c>
      <c r="J25" s="2">
        <f t="shared" si="2"/>
        <v>-0.38199081224477499</v>
      </c>
      <c r="K25" s="2">
        <f t="shared" si="3"/>
        <v>-0.27949548921697392</v>
      </c>
      <c r="L25" s="2">
        <f t="shared" si="4"/>
        <v>7.8117728492635582E-2</v>
      </c>
    </row>
    <row r="26" spans="1:15" x14ac:dyDescent="0.25">
      <c r="A26" s="1">
        <v>42743</v>
      </c>
      <c r="B26">
        <v>8</v>
      </c>
      <c r="C26" s="4">
        <v>-7.4594236141564858</v>
      </c>
      <c r="D26" s="2">
        <f t="shared" si="5"/>
        <v>-70.967035374000659</v>
      </c>
      <c r="E26" s="4">
        <f t="shared" si="0"/>
        <v>-69.363159513428613</v>
      </c>
      <c r="F26" s="2">
        <f t="shared" si="6"/>
        <v>-6.3977319646087158</v>
      </c>
      <c r="G26" s="2">
        <f t="shared" si="1"/>
        <v>-1.06169164954777</v>
      </c>
      <c r="H26" s="2">
        <f t="shared" si="7"/>
        <v>3.94261307633337</v>
      </c>
      <c r="I26" s="2">
        <f t="shared" si="8"/>
        <v>4.0702529544848174</v>
      </c>
      <c r="J26" s="2">
        <f t="shared" si="2"/>
        <v>-0.50914522032710319</v>
      </c>
      <c r="K26" s="2">
        <f t="shared" si="3"/>
        <v>-0.55254642922066677</v>
      </c>
      <c r="L26" s="2">
        <f t="shared" si="4"/>
        <v>0.3053075564445093</v>
      </c>
      <c r="N26" t="s">
        <v>37</v>
      </c>
      <c r="O26" s="22">
        <v>1.67E-2</v>
      </c>
    </row>
    <row r="27" spans="1:15" x14ac:dyDescent="0.25">
      <c r="A27" s="1">
        <v>42748</v>
      </c>
      <c r="B27">
        <v>13</v>
      </c>
      <c r="C27" s="4">
        <v>-9.2116364049262813</v>
      </c>
      <c r="D27" s="2">
        <f t="shared" si="5"/>
        <v>-66.038769028583943</v>
      </c>
      <c r="E27" s="4">
        <f t="shared" si="0"/>
        <v>-64.118422789642196</v>
      </c>
      <c r="F27" s="2">
        <f t="shared" si="6"/>
        <v>-7.6601068810972723</v>
      </c>
      <c r="G27" s="2">
        <f t="shared" si="1"/>
        <v>-1.551529523829009</v>
      </c>
      <c r="H27" s="2">
        <f t="shared" si="7"/>
        <v>8.8708794217500824</v>
      </c>
      <c r="I27" s="2">
        <f t="shared" si="8"/>
        <v>9.1571490085982195</v>
      </c>
      <c r="J27" s="2">
        <f t="shared" si="2"/>
        <v>-1.1419063852114055</v>
      </c>
      <c r="K27" s="2">
        <f t="shared" si="3"/>
        <v>-0.40962313861760347</v>
      </c>
      <c r="L27" s="2">
        <f t="shared" si="4"/>
        <v>0.16779111569093638</v>
      </c>
    </row>
    <row r="28" spans="1:15" x14ac:dyDescent="0.25">
      <c r="A28" s="1">
        <v>42753</v>
      </c>
      <c r="B28">
        <v>18</v>
      </c>
      <c r="C28" s="4">
        <v>-11.735723230239683</v>
      </c>
      <c r="D28" s="2">
        <f t="shared" si="5"/>
        <v>-61.110502683167233</v>
      </c>
      <c r="E28" s="4">
        <f t="shared" si="0"/>
        <v>-58.935395128434202</v>
      </c>
      <c r="F28" s="2">
        <f t="shared" si="6"/>
        <v>-8.6763293041982426</v>
      </c>
      <c r="G28" s="2">
        <f t="shared" si="1"/>
        <v>-3.0593939260414409</v>
      </c>
      <c r="H28" s="2">
        <f t="shared" si="7"/>
        <v>13.799145767166795</v>
      </c>
      <c r="I28" s="2">
        <f t="shared" si="8"/>
        <v>14.241928405592535</v>
      </c>
      <c r="J28" s="2">
        <f t="shared" si="2"/>
        <v>-1.7662243748838384</v>
      </c>
      <c r="K28" s="2">
        <f t="shared" si="3"/>
        <v>-1.2931695511576025</v>
      </c>
      <c r="L28" s="2">
        <f t="shared" si="4"/>
        <v>1.6722874880411549</v>
      </c>
    </row>
    <row r="29" spans="1:15" x14ac:dyDescent="0.25">
      <c r="A29" s="1">
        <v>42756</v>
      </c>
      <c r="B29">
        <v>21</v>
      </c>
      <c r="C29" s="4">
        <v>-11.540686224351351</v>
      </c>
      <c r="D29" s="2">
        <f t="shared" si="5"/>
        <v>-58.153542875917204</v>
      </c>
      <c r="E29" s="4">
        <f t="shared" si="0"/>
        <v>-55.858167929964409</v>
      </c>
      <c r="F29" s="2">
        <f t="shared" si="6"/>
        <v>-9.1560662664044976</v>
      </c>
      <c r="G29" s="2">
        <f t="shared" si="1"/>
        <v>-2.3846199579468532</v>
      </c>
      <c r="H29" s="2">
        <f t="shared" si="7"/>
        <v>16.756105574416821</v>
      </c>
      <c r="I29" s="2">
        <f t="shared" si="8"/>
        <v>17.291297725400938</v>
      </c>
      <c r="J29" s="2">
        <f t="shared" si="2"/>
        <v>-2.1348384970003527</v>
      </c>
      <c r="K29" s="2">
        <f t="shared" si="3"/>
        <v>-0.24978146094650056</v>
      </c>
      <c r="L29" s="2">
        <f t="shared" si="4"/>
        <v>6.2390778232568181E-2</v>
      </c>
    </row>
    <row r="30" spans="1:15" s="9" customFormat="1" x14ac:dyDescent="0.25">
      <c r="A30" s="1">
        <v>42757</v>
      </c>
      <c r="B30">
        <v>22</v>
      </c>
      <c r="C30" s="4">
        <v>-11.560280147112289</v>
      </c>
      <c r="D30" s="2">
        <f t="shared" si="5"/>
        <v>-57.16788960683386</v>
      </c>
      <c r="E30" s="4">
        <f t="shared" si="0"/>
        <v>-54.838114582484636</v>
      </c>
      <c r="F30" s="2">
        <f t="shared" si="6"/>
        <v>-9.2932854156866576</v>
      </c>
      <c r="G30" s="2">
        <f t="shared" si="1"/>
        <v>-2.2669947314256316</v>
      </c>
      <c r="H30" s="2">
        <f t="shared" si="7"/>
        <v>17.741758843500165</v>
      </c>
      <c r="I30" s="2">
        <f t="shared" si="8"/>
        <v>18.307449515274921</v>
      </c>
      <c r="J30" s="2">
        <f t="shared" si="2"/>
        <v>-2.2564946464145423</v>
      </c>
      <c r="K30" s="2">
        <f t="shared" si="3"/>
        <v>-1.0500085011089233E-2</v>
      </c>
      <c r="L30" s="2">
        <f t="shared" si="4"/>
        <v>1.1025178524010078E-4</v>
      </c>
      <c r="N30"/>
      <c r="O30"/>
    </row>
    <row r="31" spans="1:15" x14ac:dyDescent="0.25">
      <c r="A31" s="1">
        <v>42770</v>
      </c>
      <c r="B31">
        <v>35</v>
      </c>
      <c r="C31" s="4">
        <v>-13.567462660963903</v>
      </c>
      <c r="D31" s="2">
        <f t="shared" si="5"/>
        <v>-44.354397108750412</v>
      </c>
      <c r="E31" s="4">
        <f t="shared" si="0"/>
        <v>-41.846958623638074</v>
      </c>
      <c r="F31" s="2">
        <f t="shared" si="6"/>
        <v>-10.001970688536751</v>
      </c>
      <c r="G31" s="2">
        <f t="shared" si="1"/>
        <v>-3.5654919724271519</v>
      </c>
      <c r="H31" s="2">
        <f t="shared" si="7"/>
        <v>30.555251341583613</v>
      </c>
      <c r="I31" s="2">
        <f t="shared" si="8"/>
        <v>31.498979061975493</v>
      </c>
      <c r="J31" s="2">
        <f t="shared" si="2"/>
        <v>-3.764454064721074</v>
      </c>
      <c r="K31" s="2">
        <f t="shared" si="3"/>
        <v>0.19896209229392214</v>
      </c>
      <c r="L31" s="2">
        <f t="shared" si="4"/>
        <v>3.9585914169975193E-2</v>
      </c>
    </row>
    <row r="32" spans="1:15" x14ac:dyDescent="0.25">
      <c r="A32" s="1">
        <v>42771</v>
      </c>
      <c r="B32">
        <v>36</v>
      </c>
      <c r="C32" s="4">
        <v>-13.391577969012657</v>
      </c>
      <c r="D32" s="2">
        <f t="shared" si="5"/>
        <v>-43.368743839667069</v>
      </c>
      <c r="E32" s="4">
        <f t="shared" si="0"/>
        <v>-40.868489112866889</v>
      </c>
      <c r="F32" s="2">
        <f t="shared" si="6"/>
        <v>-9.973315253718166</v>
      </c>
      <c r="G32" s="2">
        <f t="shared" si="1"/>
        <v>-3.4182627152944907</v>
      </c>
      <c r="H32" s="2">
        <f t="shared" si="7"/>
        <v>31.54090461066696</v>
      </c>
      <c r="I32" s="2">
        <f t="shared" si="8"/>
        <v>32.511991962338094</v>
      </c>
      <c r="J32" s="2">
        <f t="shared" si="2"/>
        <v>-3.8735894360288996</v>
      </c>
      <c r="K32" s="2">
        <f t="shared" si="3"/>
        <v>0.45532672073440894</v>
      </c>
      <c r="L32" s="2">
        <f t="shared" si="4"/>
        <v>0.20732242261475042</v>
      </c>
    </row>
    <row r="33" spans="1:15" x14ac:dyDescent="0.25">
      <c r="A33" s="1">
        <v>42776</v>
      </c>
      <c r="B33">
        <v>41</v>
      </c>
      <c r="C33" s="4">
        <v>-14.168932275715502</v>
      </c>
      <c r="D33" s="2">
        <f t="shared" si="5"/>
        <v>-38.440477494250352</v>
      </c>
      <c r="E33" s="4">
        <f t="shared" si="0"/>
        <v>-36.019436108736414</v>
      </c>
      <c r="F33" s="2">
        <f t="shared" si="6"/>
        <v>-9.657339598725958</v>
      </c>
      <c r="G33" s="2">
        <f t="shared" si="1"/>
        <v>-4.5115926769895438</v>
      </c>
      <c r="H33" s="2">
        <f t="shared" si="7"/>
        <v>36.469170956083673</v>
      </c>
      <c r="I33" s="2">
        <f t="shared" si="8"/>
        <v>37.572586916736597</v>
      </c>
      <c r="J33" s="2">
        <f t="shared" si="2"/>
        <v>-4.4014376269811946</v>
      </c>
      <c r="K33" s="2">
        <f t="shared" si="3"/>
        <v>-0.11015505000834924</v>
      </c>
      <c r="L33" s="2">
        <f t="shared" si="4"/>
        <v>1.2134135042341922E-2</v>
      </c>
      <c r="O33" s="22"/>
    </row>
    <row r="34" spans="1:15" x14ac:dyDescent="0.25">
      <c r="A34" s="1">
        <v>42777</v>
      </c>
      <c r="B34">
        <v>42</v>
      </c>
      <c r="C34" s="4">
        <v>-13.963623993231197</v>
      </c>
      <c r="D34" s="2">
        <f t="shared" si="5"/>
        <v>-37.454824225167016</v>
      </c>
      <c r="E34" s="4">
        <f t="shared" si="0"/>
        <v>-35.058068363733533</v>
      </c>
      <c r="F34" s="2">
        <f t="shared" si="6"/>
        <v>-9.5604665940837013</v>
      </c>
      <c r="G34" s="2">
        <f t="shared" si="1"/>
        <v>-4.4031573991474957</v>
      </c>
      <c r="H34" s="2">
        <f t="shared" si="7"/>
        <v>37.454824225167016</v>
      </c>
      <c r="I34" s="2">
        <f t="shared" si="8"/>
        <v>38.58375717045584</v>
      </c>
      <c r="J34" s="2">
        <f t="shared" si="2"/>
        <v>-4.5032228288529268</v>
      </c>
      <c r="K34" s="2">
        <f t="shared" si="3"/>
        <v>0.10006542970543109</v>
      </c>
      <c r="L34" s="2">
        <f t="shared" si="4"/>
        <v>1.001309022213257E-2</v>
      </c>
    </row>
    <row r="35" spans="1:15" x14ac:dyDescent="0.25">
      <c r="A35" s="1">
        <v>42778</v>
      </c>
      <c r="B35">
        <v>43</v>
      </c>
      <c r="C35" s="4">
        <v>-13.572869468974204</v>
      </c>
      <c r="D35" s="2">
        <f t="shared" si="5"/>
        <v>-36.469170956083673</v>
      </c>
      <c r="E35" s="4">
        <f t="shared" si="0"/>
        <v>-34.099429351177122</v>
      </c>
      <c r="F35" s="2">
        <f t="shared" si="6"/>
        <v>-9.4527088949180982</v>
      </c>
      <c r="G35" s="2">
        <f t="shared" si="1"/>
        <v>-4.120160574056106</v>
      </c>
      <c r="H35" s="2">
        <f t="shared" si="7"/>
        <v>38.440477494250352</v>
      </c>
      <c r="I35" s="2">
        <f t="shared" si="8"/>
        <v>39.594593336460839</v>
      </c>
      <c r="J35" s="2">
        <f t="shared" si="2"/>
        <v>-4.6036753816706417</v>
      </c>
      <c r="K35" s="2">
        <f t="shared" si="3"/>
        <v>0.48351480761453569</v>
      </c>
      <c r="L35" s="2">
        <f t="shared" si="4"/>
        <v>0.23378656918252147</v>
      </c>
    </row>
    <row r="36" spans="1:15" x14ac:dyDescent="0.25">
      <c r="A36" s="1">
        <v>42783</v>
      </c>
      <c r="B36">
        <v>48</v>
      </c>
      <c r="C36" s="4">
        <v>-12.709518534505445</v>
      </c>
      <c r="D36" s="2">
        <f t="shared" si="5"/>
        <v>-31.540904610666956</v>
      </c>
      <c r="E36" s="4">
        <f t="shared" si="0"/>
        <v>-29.345602026710107</v>
      </c>
      <c r="F36" s="2">
        <f t="shared" si="6"/>
        <v>-8.756885653456683</v>
      </c>
      <c r="G36" s="2">
        <f t="shared" si="1"/>
        <v>-3.9526328810487623</v>
      </c>
      <c r="H36" s="2">
        <f t="shared" si="7"/>
        <v>43.368743839667069</v>
      </c>
      <c r="I36" s="2">
        <f t="shared" si="8"/>
        <v>44.64350559865553</v>
      </c>
      <c r="J36" s="2">
        <f t="shared" si="2"/>
        <v>-5.084922251920732</v>
      </c>
      <c r="K36" s="2">
        <f t="shared" si="3"/>
        <v>1.1322893708719697</v>
      </c>
      <c r="L36" s="2">
        <f t="shared" si="4"/>
        <v>1.2820792193896409</v>
      </c>
    </row>
    <row r="37" spans="1:15" x14ac:dyDescent="0.25">
      <c r="A37" s="1">
        <v>42784</v>
      </c>
      <c r="B37">
        <v>49</v>
      </c>
      <c r="C37" s="4">
        <v>-12.673889506190834</v>
      </c>
      <c r="D37" s="2">
        <f t="shared" si="5"/>
        <v>-30.555251341583613</v>
      </c>
      <c r="E37" s="4">
        <f t="shared" si="0"/>
        <v>-28.402363414407311</v>
      </c>
      <c r="F37" s="2">
        <f t="shared" si="6"/>
        <v>-8.5876969948306776</v>
      </c>
      <c r="G37" s="2">
        <f t="shared" si="1"/>
        <v>-4.0861925113601565</v>
      </c>
      <c r="H37" s="2">
        <f t="shared" si="7"/>
        <v>44.354397108750405</v>
      </c>
      <c r="I37" s="2">
        <f t="shared" si="8"/>
        <v>45.652184350337599</v>
      </c>
      <c r="J37" s="2">
        <f t="shared" si="2"/>
        <v>-5.1767690523145697</v>
      </c>
      <c r="K37" s="2">
        <f t="shared" si="3"/>
        <v>1.0905765409544133</v>
      </c>
      <c r="L37" s="2">
        <f t="shared" si="4"/>
        <v>1.1893571916800929</v>
      </c>
    </row>
    <row r="38" spans="1:15" x14ac:dyDescent="0.25">
      <c r="A38" s="1">
        <v>42785</v>
      </c>
      <c r="B38">
        <v>50</v>
      </c>
      <c r="C38" s="4">
        <v>-12.98074943611882</v>
      </c>
      <c r="D38" s="2">
        <f t="shared" si="5"/>
        <v>-29.56959807250027</v>
      </c>
      <c r="E38" s="4">
        <f t="shared" si="0"/>
        <v>-27.461507589318813</v>
      </c>
      <c r="F38" s="2">
        <f t="shared" si="6"/>
        <v>-8.4090035894218769</v>
      </c>
      <c r="G38" s="2">
        <f t="shared" si="1"/>
        <v>-4.5717458466969436</v>
      </c>
      <c r="H38" s="2">
        <f t="shared" si="7"/>
        <v>45.340050377833755</v>
      </c>
      <c r="I38" s="2">
        <f t="shared" si="8"/>
        <v>46.660479044866499</v>
      </c>
      <c r="J38" s="2">
        <f t="shared" si="2"/>
        <v>-5.2670838795765942</v>
      </c>
      <c r="K38" s="2">
        <f t="shared" si="3"/>
        <v>0.69533803287965057</v>
      </c>
      <c r="L38" s="2">
        <f t="shared" si="4"/>
        <v>0.48349497996894203</v>
      </c>
    </row>
    <row r="39" spans="1:15" x14ac:dyDescent="0.25">
      <c r="A39" s="1">
        <v>42786</v>
      </c>
      <c r="B39">
        <v>51</v>
      </c>
      <c r="C39" s="4">
        <v>-12.177266335881621</v>
      </c>
      <c r="D39" s="2">
        <f t="shared" si="5"/>
        <v>-28.583944803416927</v>
      </c>
      <c r="E39" s="4">
        <f t="shared" si="0"/>
        <v>-26.52297625585215</v>
      </c>
      <c r="F39" s="2">
        <f t="shared" si="6"/>
        <v>-8.2210379736655916</v>
      </c>
      <c r="G39" s="2">
        <f t="shared" si="1"/>
        <v>-3.956228362216029</v>
      </c>
      <c r="H39" s="2">
        <f t="shared" si="7"/>
        <v>46.325703646917091</v>
      </c>
      <c r="I39" s="2">
        <f t="shared" si="8"/>
        <v>47.668382981913254</v>
      </c>
      <c r="J39" s="2">
        <f t="shared" si="2"/>
        <v>-5.3558400066328931</v>
      </c>
      <c r="K39" s="2">
        <f t="shared" si="3"/>
        <v>1.399611644416864</v>
      </c>
      <c r="L39" s="2">
        <f t="shared" si="4"/>
        <v>1.9589127551872783</v>
      </c>
    </row>
    <row r="40" spans="1:15" x14ac:dyDescent="0.25">
      <c r="A40" s="1">
        <v>42787</v>
      </c>
      <c r="B40">
        <v>52</v>
      </c>
      <c r="C40" s="4">
        <v>-12.269996471254476</v>
      </c>
      <c r="D40" s="2">
        <f t="shared" si="5"/>
        <v>-27.598291534333583</v>
      </c>
      <c r="E40" s="4">
        <f t="shared" si="0"/>
        <v>-25.586709161155191</v>
      </c>
      <c r="F40" s="2">
        <f t="shared" si="6"/>
        <v>-8.0240404913487104</v>
      </c>
      <c r="G40" s="2">
        <f t="shared" si="1"/>
        <v>-4.2459559799057658</v>
      </c>
      <c r="H40" s="2">
        <f t="shared" si="7"/>
        <v>47.311356916000435</v>
      </c>
      <c r="I40" s="2">
        <f t="shared" si="8"/>
        <v>48.675889576786723</v>
      </c>
      <c r="J40" s="2">
        <f t="shared" si="2"/>
        <v>-5.4430111676793782</v>
      </c>
      <c r="K40" s="2">
        <f t="shared" si="3"/>
        <v>1.1970551877736124</v>
      </c>
      <c r="L40" s="2">
        <f t="shared" si="4"/>
        <v>1.4329411225757185</v>
      </c>
    </row>
    <row r="41" spans="1:15" x14ac:dyDescent="0.25">
      <c r="A41" s="1">
        <v>42788</v>
      </c>
      <c r="B41">
        <v>53</v>
      </c>
      <c r="C41" s="4">
        <v>-12.165850727141549</v>
      </c>
      <c r="D41" s="2">
        <f t="shared" si="5"/>
        <v>-26.612638265250247</v>
      </c>
      <c r="E41" s="4">
        <f t="shared" si="0"/>
        <v>-24.652644179551366</v>
      </c>
      <c r="F41" s="2">
        <f t="shared" si="6"/>
        <v>-7.8182589568044003</v>
      </c>
      <c r="G41" s="2">
        <f t="shared" si="1"/>
        <v>-4.3475917703371492</v>
      </c>
      <c r="H41" s="2">
        <f t="shared" si="7"/>
        <v>48.297010185083785</v>
      </c>
      <c r="I41" s="2">
        <f t="shared" si="8"/>
        <v>49.682992362382116</v>
      </c>
      <c r="J41" s="2">
        <f t="shared" si="2"/>
        <v>-5.5285715659545609</v>
      </c>
      <c r="K41" s="2">
        <f t="shared" si="3"/>
        <v>1.1809797956174117</v>
      </c>
      <c r="L41" s="2">
        <f t="shared" si="4"/>
        <v>1.3947132776565436</v>
      </c>
    </row>
    <row r="42" spans="1:15" x14ac:dyDescent="0.25">
      <c r="A42" s="1">
        <v>42791</v>
      </c>
      <c r="B42">
        <v>56</v>
      </c>
      <c r="C42" s="4">
        <v>-12.468572062138817</v>
      </c>
      <c r="D42" s="2">
        <f t="shared" si="5"/>
        <v>-23.65567845800021</v>
      </c>
      <c r="E42" s="4">
        <f t="shared" si="0"/>
        <v>-21.863014300092448</v>
      </c>
      <c r="F42" s="2">
        <f t="shared" si="6"/>
        <v>-7.1507933168619866</v>
      </c>
      <c r="G42" s="2">
        <f t="shared" si="1"/>
        <v>-5.3177787452768301</v>
      </c>
      <c r="H42" s="2">
        <f t="shared" si="7"/>
        <v>51.253969992333801</v>
      </c>
      <c r="I42" s="2">
        <f t="shared" si="8"/>
        <v>52.701814996189697</v>
      </c>
      <c r="J42" s="2">
        <f t="shared" si="2"/>
        <v>-5.7753374115027434</v>
      </c>
      <c r="K42" s="2">
        <f t="shared" si="3"/>
        <v>0.45755866622591324</v>
      </c>
      <c r="L42" s="2">
        <f t="shared" si="4"/>
        <v>0.20935993303843667</v>
      </c>
    </row>
    <row r="43" spans="1:15" x14ac:dyDescent="0.25">
      <c r="A43" s="1">
        <v>42792</v>
      </c>
      <c r="B43">
        <v>57</v>
      </c>
      <c r="C43" s="4">
        <v>-12.255905525925394</v>
      </c>
      <c r="D43" s="2">
        <f t="shared" si="5"/>
        <v>-22.670025188916881</v>
      </c>
      <c r="E43" s="4">
        <f t="shared" si="0"/>
        <v>-20.937101937630207</v>
      </c>
      <c r="F43" s="2">
        <f t="shared" si="6"/>
        <v>-6.9124916394814724</v>
      </c>
      <c r="G43" s="2">
        <f t="shared" si="1"/>
        <v>-5.3434138864439218</v>
      </c>
      <c r="H43" s="2">
        <f t="shared" si="7"/>
        <v>52.239623261417151</v>
      </c>
      <c r="I43" s="2">
        <f t="shared" si="8"/>
        <v>53.707240291589756</v>
      </c>
      <c r="J43" s="2">
        <f t="shared" si="2"/>
        <v>-5.8542064361455699</v>
      </c>
      <c r="K43" s="2">
        <f t="shared" si="3"/>
        <v>0.51079254970164811</v>
      </c>
      <c r="L43" s="2">
        <f t="shared" si="4"/>
        <v>0.26090902883071065</v>
      </c>
    </row>
    <row r="44" spans="1:15" x14ac:dyDescent="0.25">
      <c r="A44" s="1">
        <v>42799</v>
      </c>
      <c r="B44">
        <v>64</v>
      </c>
      <c r="C44" s="4">
        <v>-10.872943120240686</v>
      </c>
      <c r="D44" s="2">
        <f t="shared" si="5"/>
        <v>-15.770452305333478</v>
      </c>
      <c r="E44" s="4">
        <f t="shared" si="0"/>
        <v>-14.50386862658603</v>
      </c>
      <c r="F44" s="2">
        <f t="shared" si="6"/>
        <v>-5.0523005468042257</v>
      </c>
      <c r="G44" s="2">
        <f t="shared" si="1"/>
        <v>-5.8206425734364604</v>
      </c>
      <c r="H44" s="2">
        <f t="shared" si="7"/>
        <v>59.13919614500054</v>
      </c>
      <c r="I44" s="2">
        <f t="shared" si="8"/>
        <v>60.732745270285271</v>
      </c>
      <c r="J44" s="2">
        <f t="shared" si="2"/>
        <v>-6.3565394471191503</v>
      </c>
      <c r="K44" s="2">
        <f t="shared" si="3"/>
        <v>0.5358968736826899</v>
      </c>
      <c r="L44" s="2">
        <f t="shared" si="4"/>
        <v>0.28718545922288091</v>
      </c>
    </row>
    <row r="45" spans="1:15" x14ac:dyDescent="0.25">
      <c r="A45" s="1">
        <v>42806</v>
      </c>
      <c r="B45">
        <v>71</v>
      </c>
      <c r="C45" s="4">
        <v>-9.2787780151754031</v>
      </c>
      <c r="D45" s="2">
        <f t="shared" si="5"/>
        <v>-8.8708794217500895</v>
      </c>
      <c r="E45" s="4">
        <f t="shared" si="0"/>
        <v>-8.1360836146298325</v>
      </c>
      <c r="F45" s="2">
        <f t="shared" si="6"/>
        <v>-2.9310414466846817</v>
      </c>
      <c r="G45" s="2">
        <f t="shared" si="1"/>
        <v>-6.3477365684907214</v>
      </c>
      <c r="H45" s="2">
        <f t="shared" si="7"/>
        <v>66.038769028583943</v>
      </c>
      <c r="I45" s="2">
        <f t="shared" si="8"/>
        <v>67.735170040298271</v>
      </c>
      <c r="J45" s="2">
        <f t="shared" si="2"/>
        <v>-6.7668073597469078</v>
      </c>
      <c r="K45" s="2">
        <f t="shared" si="3"/>
        <v>0.4190707912561864</v>
      </c>
      <c r="L45" s="2">
        <f t="shared" si="4"/>
        <v>0.17562032808408615</v>
      </c>
    </row>
    <row r="46" spans="1:15" x14ac:dyDescent="0.25">
      <c r="A46" s="1">
        <v>42807</v>
      </c>
      <c r="B46">
        <v>72</v>
      </c>
      <c r="C46" s="4">
        <v>-9.2622281519665357</v>
      </c>
      <c r="D46" s="2">
        <f t="shared" si="5"/>
        <v>-7.8852261526667462</v>
      </c>
      <c r="E46" s="4">
        <f t="shared" si="0"/>
        <v>-7.230133405413949</v>
      </c>
      <c r="F46" s="2">
        <f t="shared" si="6"/>
        <v>-2.6131123436122659</v>
      </c>
      <c r="G46" s="2">
        <f t="shared" si="1"/>
        <v>-6.6491158083542699</v>
      </c>
      <c r="H46" s="2">
        <f t="shared" si="7"/>
        <v>67.024422297667286</v>
      </c>
      <c r="I46" s="2">
        <f t="shared" si="8"/>
        <v>68.733541118326642</v>
      </c>
      <c r="J46" s="2">
        <f t="shared" si="2"/>
        <v>-6.8175376779763779</v>
      </c>
      <c r="K46" s="2">
        <f t="shared" si="3"/>
        <v>0.16842186962210803</v>
      </c>
      <c r="L46" s="2">
        <f t="shared" si="4"/>
        <v>2.8365926167006356E-2</v>
      </c>
    </row>
    <row r="47" spans="1:15" x14ac:dyDescent="0.25">
      <c r="A47" s="1">
        <v>42811</v>
      </c>
      <c r="B47">
        <v>76</v>
      </c>
      <c r="C47" s="4">
        <v>-7.9984540871030827</v>
      </c>
      <c r="D47" s="2">
        <f t="shared" si="5"/>
        <v>-3.9426130763333731</v>
      </c>
      <c r="E47" s="4">
        <f t="shared" si="0"/>
        <v>-3.6123210665574983</v>
      </c>
      <c r="F47" s="2">
        <f t="shared" si="6"/>
        <v>-1.3175082938428246</v>
      </c>
      <c r="G47" s="2">
        <f t="shared" si="1"/>
        <v>-6.6809457932602578</v>
      </c>
      <c r="H47" s="2">
        <f t="shared" si="7"/>
        <v>70.967035374000659</v>
      </c>
      <c r="I47" s="2">
        <f t="shared" si="8"/>
        <v>72.721932211371282</v>
      </c>
      <c r="J47" s="2">
        <f t="shared" si="2"/>
        <v>-7.0001425091792173</v>
      </c>
      <c r="K47" s="2">
        <f t="shared" si="3"/>
        <v>0.31919671591895948</v>
      </c>
      <c r="L47" s="2">
        <f t="shared" si="4"/>
        <v>0.10188654345344893</v>
      </c>
    </row>
    <row r="48" spans="1:15" x14ac:dyDescent="0.25">
      <c r="A48" s="1">
        <v>42812</v>
      </c>
      <c r="B48">
        <v>77</v>
      </c>
      <c r="C48" s="4">
        <v>-7.4919996181938622</v>
      </c>
      <c r="D48" s="2">
        <f t="shared" si="5"/>
        <v>-2.9569598072500298</v>
      </c>
      <c r="E48" s="4">
        <f t="shared" si="0"/>
        <v>-2.7089399871440341</v>
      </c>
      <c r="F48" s="2">
        <f t="shared" si="6"/>
        <v>-0.98933113837294717</v>
      </c>
      <c r="G48" s="2">
        <f t="shared" si="1"/>
        <v>-6.5026684798209153</v>
      </c>
      <c r="H48" s="2">
        <f t="shared" si="7"/>
        <v>71.952688643084002</v>
      </c>
      <c r="I48" s="2">
        <f t="shared" si="8"/>
        <v>73.717739745372256</v>
      </c>
      <c r="J48" s="2">
        <f t="shared" si="2"/>
        <v>-7.0406470562190746</v>
      </c>
      <c r="K48" s="2">
        <f t="shared" si="3"/>
        <v>0.53797857639815927</v>
      </c>
      <c r="L48" s="2">
        <f t="shared" si="4"/>
        <v>0.28942094866339008</v>
      </c>
    </row>
    <row r="49" spans="1:12" x14ac:dyDescent="0.25">
      <c r="A49" s="1">
        <v>42813</v>
      </c>
      <c r="B49">
        <v>78</v>
      </c>
      <c r="C49" s="4">
        <v>-7.1821618603249089</v>
      </c>
      <c r="D49" s="2">
        <f t="shared" si="5"/>
        <v>-1.9713065381666866</v>
      </c>
      <c r="E49" s="4">
        <f t="shared" si="0"/>
        <v>-1.8058166945293332</v>
      </c>
      <c r="F49" s="2">
        <f t="shared" si="6"/>
        <v>-0.66012569207143701</v>
      </c>
      <c r="G49" s="2">
        <f t="shared" si="1"/>
        <v>-6.5220361682534715</v>
      </c>
      <c r="H49" s="2">
        <f t="shared" si="7"/>
        <v>72.938341912167346</v>
      </c>
      <c r="I49" s="2">
        <f t="shared" si="8"/>
        <v>74.713024943754675</v>
      </c>
      <c r="J49" s="2">
        <f t="shared" si="2"/>
        <v>-7.0790680484369934</v>
      </c>
      <c r="K49" s="2">
        <f t="shared" si="3"/>
        <v>0.5570318801835219</v>
      </c>
      <c r="L49" s="2">
        <f t="shared" si="4"/>
        <v>0.31028451554078951</v>
      </c>
    </row>
    <row r="50" spans="1:12" x14ac:dyDescent="0.25">
      <c r="A50" s="1">
        <v>42814</v>
      </c>
      <c r="B50">
        <v>79</v>
      </c>
      <c r="C50" s="4">
        <v>-6.9453452221894443</v>
      </c>
      <c r="D50" s="2">
        <f t="shared" si="5"/>
        <v>-0.98565326908334328</v>
      </c>
      <c r="E50" s="4">
        <f t="shared" si="0"/>
        <v>-0.90286534765743087</v>
      </c>
      <c r="F50" s="2">
        <f t="shared" si="6"/>
        <v>-0.33023436801471984</v>
      </c>
      <c r="G50" s="2">
        <f t="shared" si="1"/>
        <v>-6.6151108541747243</v>
      </c>
      <c r="H50" s="2">
        <f t="shared" si="7"/>
        <v>73.923995181250675</v>
      </c>
      <c r="I50" s="2">
        <f t="shared" si="8"/>
        <v>75.70778495611961</v>
      </c>
      <c r="J50" s="2">
        <f t="shared" si="2"/>
        <v>-7.1153941158206857</v>
      </c>
      <c r="K50" s="2">
        <f t="shared" si="3"/>
        <v>0.50028326164596137</v>
      </c>
      <c r="L50" s="2">
        <f t="shared" si="4"/>
        <v>0.25028334188312146</v>
      </c>
    </row>
    <row r="51" spans="1:12" x14ac:dyDescent="0.25">
      <c r="A51" s="1">
        <v>42815</v>
      </c>
      <c r="B51">
        <v>80</v>
      </c>
      <c r="C51" s="4">
        <v>-6.3492833246979439</v>
      </c>
      <c r="D51" s="2">
        <f t="shared" si="5"/>
        <v>0</v>
      </c>
      <c r="E51" s="4">
        <f t="shared" si="0"/>
        <v>0</v>
      </c>
      <c r="F51" s="2">
        <f t="shared" si="6"/>
        <v>0</v>
      </c>
      <c r="G51" s="2">
        <f t="shared" si="1"/>
        <v>-6.3492833246979439</v>
      </c>
      <c r="H51" s="2">
        <f t="shared" si="7"/>
        <v>74.909648450334032</v>
      </c>
      <c r="I51" s="2">
        <f t="shared" si="8"/>
        <v>76.70201708748769</v>
      </c>
      <c r="J51" s="2">
        <f t="shared" si="2"/>
        <v>-7.1496145083137588</v>
      </c>
      <c r="K51" s="2">
        <f t="shared" si="3"/>
        <v>0.8003311836158149</v>
      </c>
      <c r="L51" s="2">
        <f t="shared" si="4"/>
        <v>0.64053000346789124</v>
      </c>
    </row>
    <row r="52" spans="1:12" x14ac:dyDescent="0.25">
      <c r="A52" s="1">
        <v>42821</v>
      </c>
      <c r="B52">
        <v>86</v>
      </c>
      <c r="C52" s="4">
        <v>-5.5070332228362373</v>
      </c>
      <c r="D52" s="2">
        <f t="shared" si="5"/>
        <v>5.9139196145000597</v>
      </c>
      <c r="E52" s="4">
        <f t="shared" si="0"/>
        <v>5.4201991044275672</v>
      </c>
      <c r="F52" s="2">
        <f t="shared" si="6"/>
        <v>1.9694114529207454</v>
      </c>
      <c r="G52" s="2">
        <f t="shared" si="1"/>
        <v>-7.4764446757569827</v>
      </c>
      <c r="H52" s="2">
        <f t="shared" si="7"/>
        <v>80.823568064834078</v>
      </c>
      <c r="I52" s="2">
        <f t="shared" si="8"/>
        <v>82.656193230015319</v>
      </c>
      <c r="J52" s="2">
        <f t="shared" si="2"/>
        <v>-7.3101945647118765</v>
      </c>
      <c r="K52" s="2">
        <f t="shared" si="3"/>
        <v>-0.16625011104510623</v>
      </c>
      <c r="L52" s="2">
        <f t="shared" si="4"/>
        <v>2.7639099422510152E-2</v>
      </c>
    </row>
    <row r="53" spans="1:12" x14ac:dyDescent="0.25">
      <c r="A53" s="1">
        <v>42822</v>
      </c>
      <c r="B53">
        <v>87</v>
      </c>
      <c r="C53" s="4">
        <v>-5.0255068277409167</v>
      </c>
      <c r="D53" s="2">
        <f t="shared" si="5"/>
        <v>6.8995728835834029</v>
      </c>
      <c r="E53" s="4">
        <f t="shared" si="0"/>
        <v>6.3248667391672058</v>
      </c>
      <c r="F53" s="2">
        <f t="shared" si="6"/>
        <v>2.2924566425466035</v>
      </c>
      <c r="G53" s="2">
        <f t="shared" si="1"/>
        <v>-7.3179634702875198</v>
      </c>
      <c r="H53" s="2">
        <f t="shared" si="7"/>
        <v>81.809221333917421</v>
      </c>
      <c r="I53" s="2">
        <f t="shared" si="8"/>
        <v>83.646667946006488</v>
      </c>
      <c r="J53" s="2">
        <f t="shared" si="2"/>
        <v>-7.3294269291087453</v>
      </c>
      <c r="K53" s="2">
        <f t="shared" si="3"/>
        <v>1.1463458821225458E-2</v>
      </c>
      <c r="L53" s="2">
        <f t="shared" si="4"/>
        <v>1.3141088814593179E-4</v>
      </c>
    </row>
    <row r="54" spans="1:12" x14ac:dyDescent="0.25">
      <c r="A54" s="1">
        <v>42823</v>
      </c>
      <c r="B54">
        <v>88</v>
      </c>
      <c r="C54" s="4">
        <v>-4.7601740495224938</v>
      </c>
      <c r="D54" s="2">
        <f t="shared" si="5"/>
        <v>7.8852261526667462</v>
      </c>
      <c r="E54" s="4">
        <f t="shared" si="0"/>
        <v>7.230133405413949</v>
      </c>
      <c r="F54" s="2">
        <f t="shared" si="6"/>
        <v>2.6131123436122659</v>
      </c>
      <c r="G54" s="2">
        <f t="shared" si="1"/>
        <v>-7.3732863931347596</v>
      </c>
      <c r="H54" s="2">
        <f t="shared" si="7"/>
        <v>82.794874603000764</v>
      </c>
      <c r="I54" s="2">
        <f t="shared" si="8"/>
        <v>84.636598902209954</v>
      </c>
      <c r="J54" s="2">
        <f t="shared" si="2"/>
        <v>-7.3464902793939988</v>
      </c>
      <c r="K54" s="2">
        <f t="shared" si="3"/>
        <v>-2.6796113740760852E-2</v>
      </c>
      <c r="L54" s="2">
        <f t="shared" si="4"/>
        <v>7.1803171160779249E-4</v>
      </c>
    </row>
    <row r="55" spans="1:12" x14ac:dyDescent="0.25">
      <c r="A55" s="1">
        <v>42827</v>
      </c>
      <c r="B55">
        <v>92</v>
      </c>
      <c r="C55" s="4">
        <v>-3.3440963991095467</v>
      </c>
      <c r="D55" s="2">
        <f t="shared" si="5"/>
        <v>11.827839229000105</v>
      </c>
      <c r="E55" s="4">
        <f t="shared" si="0"/>
        <v>10.858873829353211</v>
      </c>
      <c r="F55" s="2">
        <f t="shared" si="6"/>
        <v>3.8651251398657274</v>
      </c>
      <c r="G55" s="2">
        <f t="shared" si="1"/>
        <v>-7.2092215389752745</v>
      </c>
      <c r="H55" s="2">
        <f t="shared" si="7"/>
        <v>86.737487679334137</v>
      </c>
      <c r="I55" s="2">
        <f t="shared" si="8"/>
        <v>88.590862232305639</v>
      </c>
      <c r="J55" s="2">
        <f t="shared" si="2"/>
        <v>-7.3929622057589004</v>
      </c>
      <c r="K55" s="2">
        <f t="shared" si="3"/>
        <v>0.18374066678362588</v>
      </c>
      <c r="L55" s="2">
        <f t="shared" si="4"/>
        <v>3.3760632630091443E-2</v>
      </c>
    </row>
    <row r="56" spans="1:12" x14ac:dyDescent="0.25">
      <c r="A56" s="1">
        <v>42831</v>
      </c>
      <c r="B56">
        <v>96</v>
      </c>
      <c r="C56" s="4">
        <v>-2.1008764380604679</v>
      </c>
      <c r="D56" s="2">
        <f t="shared" si="5"/>
        <v>15.770452305333478</v>
      </c>
      <c r="E56" s="4">
        <f t="shared" si="0"/>
        <v>14.50386862658603</v>
      </c>
      <c r="F56" s="2">
        <f t="shared" si="6"/>
        <v>5.0523005468042257</v>
      </c>
      <c r="G56" s="2">
        <f t="shared" si="1"/>
        <v>-7.1531769848646931</v>
      </c>
      <c r="H56" s="2">
        <f t="shared" si="7"/>
        <v>90.68010075566751</v>
      </c>
      <c r="I56" s="2">
        <f t="shared" si="8"/>
        <v>92.536353234160487</v>
      </c>
      <c r="J56" s="2">
        <f t="shared" si="2"/>
        <v>-7.4044420194733682</v>
      </c>
      <c r="K56" s="2">
        <f t="shared" si="3"/>
        <v>0.25126503460867511</v>
      </c>
      <c r="L56" s="2">
        <f t="shared" si="4"/>
        <v>6.3134117616898702E-2</v>
      </c>
    </row>
    <row r="57" spans="1:12" x14ac:dyDescent="0.25">
      <c r="A57" s="1">
        <v>42833</v>
      </c>
      <c r="B57">
        <v>98</v>
      </c>
      <c r="C57" s="4">
        <v>-1.9593314007210423</v>
      </c>
      <c r="D57" s="2">
        <f t="shared" si="5"/>
        <v>17.741758843500165</v>
      </c>
      <c r="E57" s="4">
        <f t="shared" si="0"/>
        <v>16.334081179474303</v>
      </c>
      <c r="F57" s="2">
        <f t="shared" si="6"/>
        <v>5.615113119659946</v>
      </c>
      <c r="G57" s="2">
        <f t="shared" si="1"/>
        <v>-7.5744445203809878</v>
      </c>
      <c r="H57" s="2">
        <f t="shared" si="7"/>
        <v>92.651407293834183</v>
      </c>
      <c r="I57" s="2">
        <f t="shared" si="8"/>
        <v>94.505803230198751</v>
      </c>
      <c r="J57" s="2">
        <f t="shared" si="2"/>
        <v>-7.3970364220636524</v>
      </c>
      <c r="K57" s="2">
        <f t="shared" si="3"/>
        <v>-0.17740809831733539</v>
      </c>
      <c r="L57" s="2">
        <f t="shared" si="4"/>
        <v>3.1473633348573345E-2</v>
      </c>
    </row>
    <row r="58" spans="1:12" x14ac:dyDescent="0.25">
      <c r="A58" s="1">
        <v>42834</v>
      </c>
      <c r="B58">
        <v>99</v>
      </c>
      <c r="C58" s="4">
        <v>-1.8938503663474242</v>
      </c>
      <c r="D58" s="2">
        <f t="shared" si="5"/>
        <v>18.727412112583508</v>
      </c>
      <c r="E58" s="4">
        <f t="shared" si="0"/>
        <v>17.251391804889533</v>
      </c>
      <c r="F58" s="2">
        <f t="shared" si="6"/>
        <v>5.8877264351227829</v>
      </c>
      <c r="G58" s="2">
        <f t="shared" si="1"/>
        <v>-7.7815768014702069</v>
      </c>
      <c r="H58" s="2">
        <f t="shared" si="7"/>
        <v>93.637060562917526</v>
      </c>
      <c r="I58" s="2">
        <f t="shared" si="8"/>
        <v>95.489704886778611</v>
      </c>
      <c r="J58" s="2">
        <f t="shared" si="2"/>
        <v>-7.3900493804985121</v>
      </c>
      <c r="K58" s="2">
        <f t="shared" si="3"/>
        <v>-0.3915274209716948</v>
      </c>
      <c r="L58" s="2">
        <f t="shared" si="4"/>
        <v>0.15329372137274672</v>
      </c>
    </row>
    <row r="59" spans="1:12" x14ac:dyDescent="0.25">
      <c r="A59" s="1">
        <v>42836</v>
      </c>
      <c r="B59">
        <v>101</v>
      </c>
      <c r="C59" s="4">
        <v>-0.79641710911252261</v>
      </c>
      <c r="D59" s="2">
        <f t="shared" si="5"/>
        <v>20.698718650750195</v>
      </c>
      <c r="E59" s="4">
        <f t="shared" si="0"/>
        <v>19.090804302510335</v>
      </c>
      <c r="F59" s="2">
        <f t="shared" si="6"/>
        <v>6.4138411674941755</v>
      </c>
      <c r="G59" s="2">
        <f t="shared" si="1"/>
        <v>-7.210258276606698</v>
      </c>
      <c r="H59" s="2">
        <f t="shared" si="7"/>
        <v>95.608367101084212</v>
      </c>
      <c r="I59" s="2">
        <f t="shared" si="8"/>
        <v>97.455864108699899</v>
      </c>
      <c r="J59" s="2">
        <f t="shared" si="2"/>
        <v>-7.3695171494919354</v>
      </c>
      <c r="K59" s="2">
        <f t="shared" si="3"/>
        <v>0.15925887288523732</v>
      </c>
      <c r="L59" s="2">
        <f t="shared" si="4"/>
        <v>2.536338859267618E-2</v>
      </c>
    </row>
    <row r="60" spans="1:12" x14ac:dyDescent="0.25">
      <c r="A60" s="1">
        <v>42839</v>
      </c>
      <c r="B60">
        <v>104</v>
      </c>
      <c r="C60" s="4">
        <v>-8.0739716287112948E-2</v>
      </c>
      <c r="D60" s="2">
        <f t="shared" si="5"/>
        <v>23.65567845800021</v>
      </c>
      <c r="E60" s="4">
        <f t="shared" si="0"/>
        <v>21.863014300092448</v>
      </c>
      <c r="F60" s="2">
        <f t="shared" si="6"/>
        <v>7.1507933168619866</v>
      </c>
      <c r="G60" s="2">
        <f t="shared" si="1"/>
        <v>-7.2315330331490992</v>
      </c>
      <c r="H60" s="2">
        <f t="shared" si="7"/>
        <v>98.565326908334242</v>
      </c>
      <c r="I60" s="2">
        <f t="shared" si="8"/>
        <v>100.401005351712</v>
      </c>
      <c r="J60" s="2">
        <f t="shared" si="2"/>
        <v>-7.3223738461605903</v>
      </c>
      <c r="K60" s="2">
        <f t="shared" si="3"/>
        <v>9.0840813011491051E-2</v>
      </c>
      <c r="L60" s="2">
        <f t="shared" si="4"/>
        <v>8.2520533085886812E-3</v>
      </c>
    </row>
    <row r="61" spans="1:12" x14ac:dyDescent="0.25">
      <c r="A61" s="1">
        <v>42840</v>
      </c>
      <c r="B61">
        <v>105</v>
      </c>
      <c r="C61" s="4">
        <v>0.32487286552837369</v>
      </c>
      <c r="D61" s="2">
        <f t="shared" si="5"/>
        <v>24.641331727083553</v>
      </c>
      <c r="E61" s="4">
        <f t="shared" si="0"/>
        <v>22.790863186171038</v>
      </c>
      <c r="F61" s="2">
        <f t="shared" si="6"/>
        <v>7.3813703571025568</v>
      </c>
      <c r="G61" s="2">
        <f t="shared" si="1"/>
        <v>-7.0564974915741834</v>
      </c>
      <c r="H61" s="2">
        <f t="shared" si="7"/>
        <v>99.550980177417586</v>
      </c>
      <c r="I61" s="2">
        <f t="shared" si="8"/>
        <v>101.38163091057427</v>
      </c>
      <c r="J61" s="2">
        <f t="shared" si="2"/>
        <v>-7.3023187139768151</v>
      </c>
      <c r="K61" s="2">
        <f t="shared" si="3"/>
        <v>0.24582122240263171</v>
      </c>
      <c r="L61" s="2">
        <f t="shared" si="4"/>
        <v>6.0428073383524121E-2</v>
      </c>
    </row>
    <row r="62" spans="1:12" x14ac:dyDescent="0.25">
      <c r="A62" s="1">
        <v>42841</v>
      </c>
      <c r="B62">
        <v>106</v>
      </c>
      <c r="C62" s="4">
        <v>0.57113497532846236</v>
      </c>
      <c r="D62" s="2">
        <f t="shared" si="5"/>
        <v>25.626984996166897</v>
      </c>
      <c r="E62" s="4">
        <f t="shared" si="0"/>
        <v>23.720717395665858</v>
      </c>
      <c r="F62" s="2">
        <f t="shared" si="6"/>
        <v>7.6039483233282441</v>
      </c>
      <c r="G62" s="2">
        <f t="shared" si="1"/>
        <v>-7.0328133479997819</v>
      </c>
      <c r="H62" s="2">
        <f t="shared" si="7"/>
        <v>100.53663344650093</v>
      </c>
      <c r="I62" s="2">
        <f t="shared" si="8"/>
        <v>102.36171472076886</v>
      </c>
      <c r="J62" s="2">
        <f t="shared" si="2"/>
        <v>-7.2801025898776164</v>
      </c>
      <c r="K62" s="2">
        <f t="shared" si="3"/>
        <v>0.24728924187783452</v>
      </c>
      <c r="L62" s="2">
        <f t="shared" si="4"/>
        <v>6.1151969148514146E-2</v>
      </c>
    </row>
    <row r="63" spans="1:12" x14ac:dyDescent="0.25">
      <c r="A63" s="1">
        <v>42845</v>
      </c>
      <c r="B63">
        <v>110</v>
      </c>
      <c r="C63" s="4">
        <v>1.4067893529699327</v>
      </c>
      <c r="D63" s="2">
        <f t="shared" si="5"/>
        <v>29.56959807250027</v>
      </c>
      <c r="E63" s="4">
        <f t="shared" si="0"/>
        <v>27.461507589318813</v>
      </c>
      <c r="F63" s="2">
        <f t="shared" si="6"/>
        <v>8.4090035894218769</v>
      </c>
      <c r="G63" s="2">
        <f t="shared" si="1"/>
        <v>-7.0022142364519446</v>
      </c>
      <c r="H63" s="2">
        <f t="shared" si="7"/>
        <v>104.4792465228343</v>
      </c>
      <c r="I63" s="2">
        <f t="shared" si="8"/>
        <v>106.27666783276524</v>
      </c>
      <c r="J63" s="2">
        <f t="shared" si="2"/>
        <v>-7.169769214128956</v>
      </c>
      <c r="K63" s="2">
        <f t="shared" si="3"/>
        <v>0.16755497767701133</v>
      </c>
      <c r="L63" s="2">
        <f t="shared" si="4"/>
        <v>2.8074670544343764E-2</v>
      </c>
    </row>
    <row r="64" spans="1:12" x14ac:dyDescent="0.25">
      <c r="A64" s="1">
        <v>42848</v>
      </c>
      <c r="B64">
        <v>114</v>
      </c>
      <c r="C64" s="4">
        <v>1.9308204760609136</v>
      </c>
      <c r="D64" s="2">
        <f t="shared" si="5"/>
        <v>33.512211148833643</v>
      </c>
      <c r="E64" s="4">
        <f t="shared" si="0"/>
        <v>31.23945049396033</v>
      </c>
      <c r="F64" s="2">
        <f t="shared" si="6"/>
        <v>9.065859675948948</v>
      </c>
      <c r="G64" s="2">
        <f t="shared" si="1"/>
        <v>-7.135039199888034</v>
      </c>
      <c r="H64" s="2">
        <f t="shared" si="7"/>
        <v>108.42185959916766</v>
      </c>
      <c r="I64" s="2">
        <f t="shared" si="8"/>
        <v>110.18311345247275</v>
      </c>
      <c r="J64" s="2">
        <f t="shared" si="2"/>
        <v>-7.0255001350674045</v>
      </c>
      <c r="K64" s="2">
        <f t="shared" si="3"/>
        <v>-0.10953906482062958</v>
      </c>
      <c r="L64" s="2">
        <f t="shared" si="4"/>
        <v>1.1998806721778089E-2</v>
      </c>
    </row>
    <row r="65" spans="1:12" x14ac:dyDescent="0.25">
      <c r="A65" s="1">
        <v>42855</v>
      </c>
      <c r="B65">
        <v>120</v>
      </c>
      <c r="C65" s="4">
        <v>3.6411720802528555</v>
      </c>
      <c r="D65" s="2">
        <f t="shared" si="5"/>
        <v>39.426130763333703</v>
      </c>
      <c r="E65" s="4">
        <f t="shared" si="0"/>
        <v>36.9835720624461</v>
      </c>
      <c r="F65" s="2">
        <f t="shared" si="6"/>
        <v>9.7431704412137048</v>
      </c>
      <c r="G65" s="2">
        <f t="shared" si="1"/>
        <v>-6.1019983609608488</v>
      </c>
      <c r="H65" s="2">
        <f t="shared" si="7"/>
        <v>114.33577921366772</v>
      </c>
      <c r="I65" s="2">
        <f t="shared" si="8"/>
        <v>116.02721561963654</v>
      </c>
      <c r="J65" s="2">
        <f t="shared" si="2"/>
        <v>-6.7470039462467986</v>
      </c>
      <c r="K65" s="2">
        <f t="shared" si="3"/>
        <v>0.64500558528594976</v>
      </c>
      <c r="L65" s="2">
        <f t="shared" si="4"/>
        <v>0.4160322050500706</v>
      </c>
    </row>
    <row r="66" spans="1:12" x14ac:dyDescent="0.25">
      <c r="A66" s="1">
        <v>42866</v>
      </c>
      <c r="B66">
        <v>131</v>
      </c>
      <c r="C66" s="4">
        <v>3.8701552013068632</v>
      </c>
      <c r="D66" s="2">
        <f t="shared" si="5"/>
        <v>50.26831672325045</v>
      </c>
      <c r="E66" s="4">
        <f t="shared" ref="E66:E115" si="9">DEGREES(ATAN(COS(RADIANS($O$2))*TAN(RADIANS(D66))))</f>
        <v>47.780122012678191</v>
      </c>
      <c r="F66" s="2">
        <f t="shared" si="6"/>
        <v>9.925208817795161</v>
      </c>
      <c r="G66" s="2">
        <f t="shared" ref="G66:G115" si="10">C66-F66</f>
        <v>-6.0550536164882978</v>
      </c>
      <c r="H66" s="2">
        <f t="shared" si="7"/>
        <v>125.1779651735845</v>
      </c>
      <c r="I66" s="2">
        <f t="shared" si="8"/>
        <v>126.69531069996094</v>
      </c>
      <c r="J66" s="2">
        <f t="shared" ref="J66:J115" si="11">(H66-I66)*(1440/361)</f>
        <v>-6.0525694126927458</v>
      </c>
      <c r="K66" s="2">
        <f t="shared" ref="K66:K115" si="12">G66-J66</f>
        <v>-2.4842037955519203E-3</v>
      </c>
      <c r="L66" s="2">
        <f t="shared" ref="L66:L115" si="13">K66^2</f>
        <v>6.1712684978345672E-6</v>
      </c>
    </row>
    <row r="67" spans="1:12" x14ac:dyDescent="0.25">
      <c r="A67" s="1">
        <v>42867</v>
      </c>
      <c r="B67">
        <v>132</v>
      </c>
      <c r="C67" s="4">
        <v>4.33578446208071</v>
      </c>
      <c r="D67" s="2">
        <f t="shared" ref="D67:D115" si="14">MOD( (360*(B67-80)/365.24) + 90, 180) - 90</f>
        <v>51.253969992333793</v>
      </c>
      <c r="E67" s="4">
        <f t="shared" si="9"/>
        <v>48.779463796779091</v>
      </c>
      <c r="F67" s="2">
        <f t="shared" ref="F67:F115" si="15">(D67-E67)*(1440/361)</f>
        <v>9.87060643102153</v>
      </c>
      <c r="G67" s="2">
        <f t="shared" si="10"/>
        <v>-5.53482196894082</v>
      </c>
      <c r="H67" s="2">
        <f t="shared" ref="H67:H115" si="16">360*((B67-4)/365.24)</f>
        <v>126.16361844266784</v>
      </c>
      <c r="I67" s="2">
        <f t="shared" ref="I67:I115" si="17">H67+(360/PI())*$O$3*SIN(RADIANS(H67))</f>
        <v>127.66234193631009</v>
      </c>
      <c r="J67" s="2">
        <f t="shared" si="11"/>
        <v>-5.97828762006879</v>
      </c>
      <c r="K67" s="2">
        <f t="shared" si="12"/>
        <v>0.44346565112796998</v>
      </c>
      <c r="L67" s="2">
        <f t="shared" si="13"/>
        <v>0.19666178373035439</v>
      </c>
    </row>
    <row r="68" spans="1:12" x14ac:dyDescent="0.25">
      <c r="A68" s="1">
        <v>42868</v>
      </c>
      <c r="B68">
        <v>133</v>
      </c>
      <c r="C68" s="4">
        <v>4.8112281620119868</v>
      </c>
      <c r="D68" s="2">
        <f t="shared" si="14"/>
        <v>52.239623261417137</v>
      </c>
      <c r="E68" s="4">
        <f t="shared" si="9"/>
        <v>49.781804402417883</v>
      </c>
      <c r="F68" s="2">
        <f t="shared" si="15"/>
        <v>9.8040419860358039</v>
      </c>
      <c r="G68" s="2">
        <f t="shared" si="10"/>
        <v>-4.9928138240238171</v>
      </c>
      <c r="H68" s="2">
        <f t="shared" si="16"/>
        <v>127.14927171175118</v>
      </c>
      <c r="I68" s="2">
        <f t="shared" si="17"/>
        <v>128.6289296519804</v>
      </c>
      <c r="J68" s="2">
        <f t="shared" si="11"/>
        <v>-5.9022366590860722</v>
      </c>
      <c r="K68" s="2">
        <f t="shared" si="12"/>
        <v>0.90942283506225507</v>
      </c>
      <c r="L68" s="2">
        <f t="shared" si="13"/>
        <v>0.82704989293266962</v>
      </c>
    </row>
    <row r="69" spans="1:12" x14ac:dyDescent="0.25">
      <c r="A69" s="1">
        <v>42869</v>
      </c>
      <c r="B69">
        <v>134</v>
      </c>
      <c r="C69" s="4">
        <v>4.8337038478213437</v>
      </c>
      <c r="D69" s="2">
        <f t="shared" si="14"/>
        <v>53.22527653050048</v>
      </c>
      <c r="E69" s="4">
        <f t="shared" si="9"/>
        <v>50.787136998151588</v>
      </c>
      <c r="F69" s="2">
        <f t="shared" si="15"/>
        <v>9.7255427329152475</v>
      </c>
      <c r="G69" s="2">
        <f t="shared" si="10"/>
        <v>-4.8918388850939039</v>
      </c>
      <c r="H69" s="2">
        <f t="shared" si="16"/>
        <v>128.13492498083451</v>
      </c>
      <c r="I69" s="2">
        <f t="shared" si="17"/>
        <v>129.59507948908475</v>
      </c>
      <c r="J69" s="2">
        <f t="shared" si="11"/>
        <v>-5.8244390356796325</v>
      </c>
      <c r="K69" s="2">
        <f t="shared" si="12"/>
        <v>0.93260015058572865</v>
      </c>
      <c r="L69" s="2">
        <f t="shared" si="13"/>
        <v>0.86974304087252374</v>
      </c>
    </row>
    <row r="70" spans="1:12" x14ac:dyDescent="0.25">
      <c r="A70" s="1">
        <v>42875</v>
      </c>
      <c r="B70">
        <v>140</v>
      </c>
      <c r="C70" s="4">
        <v>4.0704410842769025</v>
      </c>
      <c r="D70" s="2">
        <f t="shared" si="14"/>
        <v>59.13919614500054</v>
      </c>
      <c r="E70" s="4">
        <f t="shared" si="9"/>
        <v>56.881089637691346</v>
      </c>
      <c r="F70" s="2">
        <f t="shared" si="15"/>
        <v>9.0074054585186669</v>
      </c>
      <c r="G70" s="2">
        <f t="shared" si="10"/>
        <v>-4.9369643742417644</v>
      </c>
      <c r="H70" s="2">
        <f t="shared" si="16"/>
        <v>134.04884459533457</v>
      </c>
      <c r="I70" s="2">
        <f t="shared" si="17"/>
        <v>135.38311512916178</v>
      </c>
      <c r="J70" s="2">
        <f t="shared" si="11"/>
        <v>-5.3222979742691967</v>
      </c>
      <c r="K70" s="2">
        <f t="shared" si="12"/>
        <v>0.38533360002743233</v>
      </c>
      <c r="L70" s="2">
        <f t="shared" si="13"/>
        <v>0.14848198331010121</v>
      </c>
    </row>
    <row r="71" spans="1:12" x14ac:dyDescent="0.25">
      <c r="A71" s="1">
        <v>42876</v>
      </c>
      <c r="B71">
        <v>141</v>
      </c>
      <c r="C71" s="4">
        <v>3.9012736118390112</v>
      </c>
      <c r="D71" s="2">
        <f t="shared" si="14"/>
        <v>60.124849414083883</v>
      </c>
      <c r="E71" s="4">
        <f t="shared" si="9"/>
        <v>57.906844977795231</v>
      </c>
      <c r="F71" s="2">
        <f t="shared" si="15"/>
        <v>8.8474415187137367</v>
      </c>
      <c r="G71" s="2">
        <f t="shared" si="10"/>
        <v>-4.9461679068747255</v>
      </c>
      <c r="H71" s="2">
        <f t="shared" si="16"/>
        <v>135.03449786441792</v>
      </c>
      <c r="I71" s="2">
        <f t="shared" si="17"/>
        <v>136.34636846045257</v>
      </c>
      <c r="J71" s="2">
        <f t="shared" si="11"/>
        <v>-5.2329464218556749</v>
      </c>
      <c r="K71" s="2">
        <f t="shared" si="12"/>
        <v>0.28677851498094942</v>
      </c>
      <c r="L71" s="2">
        <f t="shared" si="13"/>
        <v>8.2241916654678629E-2</v>
      </c>
    </row>
    <row r="72" spans="1:12" x14ac:dyDescent="0.25">
      <c r="A72" s="1">
        <v>42885</v>
      </c>
      <c r="B72">
        <v>150</v>
      </c>
      <c r="C72" s="4">
        <v>3.0213240714910414</v>
      </c>
      <c r="D72" s="2">
        <f t="shared" si="14"/>
        <v>68.995728835833972</v>
      </c>
      <c r="E72" s="4">
        <f t="shared" si="9"/>
        <v>67.25840395016175</v>
      </c>
      <c r="F72" s="2">
        <f t="shared" si="15"/>
        <v>6.930049405451526</v>
      </c>
      <c r="G72" s="2">
        <f t="shared" si="10"/>
        <v>-3.9087253339604846</v>
      </c>
      <c r="H72" s="2">
        <f t="shared" si="16"/>
        <v>143.905377286168</v>
      </c>
      <c r="I72" s="2">
        <f t="shared" si="17"/>
        <v>144.99901076248244</v>
      </c>
      <c r="J72" s="2">
        <f t="shared" si="11"/>
        <v>-4.3624160828055114</v>
      </c>
      <c r="K72" s="2">
        <f t="shared" si="12"/>
        <v>0.4536907488450268</v>
      </c>
      <c r="L72" s="2">
        <f t="shared" si="13"/>
        <v>0.2058352955875612</v>
      </c>
    </row>
    <row r="73" spans="1:12" x14ac:dyDescent="0.25">
      <c r="A73" s="1">
        <v>42892</v>
      </c>
      <c r="B73">
        <v>157</v>
      </c>
      <c r="C73" s="4">
        <v>1.5249114895408609</v>
      </c>
      <c r="D73" s="2">
        <f t="shared" si="14"/>
        <v>75.895301719417375</v>
      </c>
      <c r="E73" s="4">
        <f t="shared" si="9"/>
        <v>74.660282374137594</v>
      </c>
      <c r="F73" s="2">
        <f t="shared" si="15"/>
        <v>4.9263929562406785</v>
      </c>
      <c r="G73" s="2">
        <f t="shared" si="10"/>
        <v>-3.4014814666998179</v>
      </c>
      <c r="H73" s="2">
        <f t="shared" si="16"/>
        <v>150.80495016975141</v>
      </c>
      <c r="I73" s="2">
        <f t="shared" si="17"/>
        <v>151.71046466493993</v>
      </c>
      <c r="J73" s="2">
        <f t="shared" si="11"/>
        <v>-3.6120245791453702</v>
      </c>
      <c r="K73" s="2">
        <f t="shared" si="12"/>
        <v>0.21054311244555235</v>
      </c>
      <c r="L73" s="2">
        <f t="shared" si="13"/>
        <v>4.4328402198260501E-2</v>
      </c>
    </row>
    <row r="74" spans="1:12" x14ac:dyDescent="0.25">
      <c r="A74" s="1">
        <v>42894</v>
      </c>
      <c r="B74">
        <v>159</v>
      </c>
      <c r="C74" s="4">
        <v>1.0516021974619227</v>
      </c>
      <c r="D74" s="2">
        <f t="shared" si="14"/>
        <v>77.866608257584062</v>
      </c>
      <c r="E74" s="4">
        <f t="shared" si="9"/>
        <v>76.791286184168186</v>
      </c>
      <c r="F74" s="2">
        <f t="shared" si="15"/>
        <v>4.2893733676422752</v>
      </c>
      <c r="G74" s="2">
        <f t="shared" si="10"/>
        <v>-3.2377711701803524</v>
      </c>
      <c r="H74" s="2">
        <f t="shared" si="16"/>
        <v>152.77625670791807</v>
      </c>
      <c r="I74" s="2">
        <f t="shared" si="17"/>
        <v>153.62548978588239</v>
      </c>
      <c r="J74" s="2">
        <f t="shared" si="11"/>
        <v>-3.3875225270599243</v>
      </c>
      <c r="K74" s="2">
        <f t="shared" si="12"/>
        <v>0.14975135687957186</v>
      </c>
      <c r="L74" s="2">
        <f t="shared" si="13"/>
        <v>2.2425468887272895E-2</v>
      </c>
    </row>
    <row r="75" spans="1:12" x14ac:dyDescent="0.25">
      <c r="A75" s="1">
        <v>42898</v>
      </c>
      <c r="B75">
        <v>161</v>
      </c>
      <c r="C75" s="4">
        <v>1.2458800397176144</v>
      </c>
      <c r="D75" s="2">
        <f t="shared" si="14"/>
        <v>79.837914795750748</v>
      </c>
      <c r="E75" s="4">
        <f t="shared" si="9"/>
        <v>78.928026657922672</v>
      </c>
      <c r="F75" s="2">
        <f t="shared" si="15"/>
        <v>3.6294706882892807</v>
      </c>
      <c r="G75" s="2">
        <f t="shared" si="10"/>
        <v>-2.3835906485716665</v>
      </c>
      <c r="H75" s="2">
        <f t="shared" si="16"/>
        <v>154.74756324608475</v>
      </c>
      <c r="I75" s="2">
        <f t="shared" si="17"/>
        <v>155.53950971923175</v>
      </c>
      <c r="J75" s="2">
        <f t="shared" si="11"/>
        <v>-3.1590108624145978</v>
      </c>
      <c r="K75" s="2">
        <f t="shared" si="12"/>
        <v>0.77542021384293136</v>
      </c>
      <c r="L75" s="2">
        <f t="shared" si="13"/>
        <v>0.60127650803621735</v>
      </c>
    </row>
    <row r="76" spans="1:12" x14ac:dyDescent="0.25">
      <c r="A76" s="1">
        <v>42903</v>
      </c>
      <c r="B76">
        <v>162</v>
      </c>
      <c r="C76" s="4">
        <v>-0.19225810848282784</v>
      </c>
      <c r="D76" s="2">
        <f t="shared" si="14"/>
        <v>80.823568064834092</v>
      </c>
      <c r="E76" s="4">
        <f t="shared" si="9"/>
        <v>79.998279470322146</v>
      </c>
      <c r="F76" s="2">
        <f t="shared" si="15"/>
        <v>3.2920099060864327</v>
      </c>
      <c r="G76" s="2">
        <f t="shared" si="10"/>
        <v>-3.4842680145692606</v>
      </c>
      <c r="H76" s="2">
        <f t="shared" si="16"/>
        <v>155.7332165151681</v>
      </c>
      <c r="I76" s="2">
        <f t="shared" si="17"/>
        <v>156.49616388589607</v>
      </c>
      <c r="J76" s="2">
        <f t="shared" si="11"/>
        <v>-3.0433357724329055</v>
      </c>
      <c r="K76" s="2">
        <f t="shared" si="12"/>
        <v>-0.44093224213635507</v>
      </c>
      <c r="L76" s="2">
        <f t="shared" si="13"/>
        <v>0.19442124215539325</v>
      </c>
    </row>
    <row r="77" spans="1:12" x14ac:dyDescent="0.25">
      <c r="A77" s="1">
        <v>42906</v>
      </c>
      <c r="B77">
        <v>163</v>
      </c>
      <c r="C77" s="4">
        <v>-0.8652393463310325</v>
      </c>
      <c r="D77" s="2">
        <f t="shared" si="14"/>
        <v>81.809221333917435</v>
      </c>
      <c r="E77" s="4">
        <f t="shared" si="9"/>
        <v>81.069639409675275</v>
      </c>
      <c r="F77" s="2">
        <f t="shared" si="15"/>
        <v>2.950132883403628</v>
      </c>
      <c r="G77" s="2">
        <f t="shared" si="10"/>
        <v>-3.8153722297346606</v>
      </c>
      <c r="H77" s="2">
        <f t="shared" si="16"/>
        <v>156.71886978425147</v>
      </c>
      <c r="I77" s="2">
        <f t="shared" si="17"/>
        <v>157.45259227179616</v>
      </c>
      <c r="J77" s="2">
        <f t="shared" si="11"/>
        <v>-2.9267600611201186</v>
      </c>
      <c r="K77" s="2">
        <f t="shared" si="12"/>
        <v>-0.88861216861454206</v>
      </c>
      <c r="L77" s="2">
        <f t="shared" si="13"/>
        <v>0.78963158620983931</v>
      </c>
    </row>
    <row r="78" spans="1:12" x14ac:dyDescent="0.25">
      <c r="A78" s="1">
        <v>42913</v>
      </c>
      <c r="B78">
        <v>168</v>
      </c>
      <c r="C78" s="4">
        <v>-2.3042611163650339</v>
      </c>
      <c r="D78" s="2">
        <f t="shared" si="14"/>
        <v>86.737487679334151</v>
      </c>
      <c r="E78" s="4">
        <f t="shared" si="9"/>
        <v>86.439013910675484</v>
      </c>
      <c r="F78" s="2">
        <f t="shared" si="15"/>
        <v>1.1905878860622725</v>
      </c>
      <c r="G78" s="2">
        <f t="shared" si="10"/>
        <v>-3.4948490024273067</v>
      </c>
      <c r="H78" s="2">
        <f t="shared" si="16"/>
        <v>161.64713612966816</v>
      </c>
      <c r="I78" s="2">
        <f t="shared" si="17"/>
        <v>162.23165238506741</v>
      </c>
      <c r="J78" s="2">
        <f t="shared" si="11"/>
        <v>-2.3315883871881478</v>
      </c>
      <c r="K78" s="2">
        <f t="shared" si="12"/>
        <v>-1.1632606152391589</v>
      </c>
      <c r="L78" s="2">
        <f t="shared" si="13"/>
        <v>1.3531752589665864</v>
      </c>
    </row>
    <row r="79" spans="1:12" x14ac:dyDescent="0.25">
      <c r="A79" s="1">
        <v>42917</v>
      </c>
      <c r="B79">
        <v>171</v>
      </c>
      <c r="C79" s="4">
        <v>-2.9655469502566785</v>
      </c>
      <c r="D79" s="2">
        <f t="shared" si="14"/>
        <v>89.694447486584181</v>
      </c>
      <c r="E79" s="4">
        <f t="shared" si="9"/>
        <v>89.66642526641381</v>
      </c>
      <c r="F79" s="2">
        <f t="shared" si="15"/>
        <v>0.11177838516713012</v>
      </c>
      <c r="G79" s="2">
        <f t="shared" si="10"/>
        <v>-3.0773253354238088</v>
      </c>
      <c r="H79" s="2">
        <f t="shared" si="16"/>
        <v>164.60409593691818</v>
      </c>
      <c r="I79" s="2">
        <f t="shared" si="17"/>
        <v>165.0969419222327</v>
      </c>
      <c r="J79" s="2">
        <f t="shared" si="11"/>
        <v>-1.9659230439138631</v>
      </c>
      <c r="K79" s="2">
        <f t="shared" si="12"/>
        <v>-1.1114022915099457</v>
      </c>
      <c r="L79" s="2">
        <f t="shared" si="13"/>
        <v>1.2352150535735584</v>
      </c>
    </row>
    <row r="80" spans="1:12" x14ac:dyDescent="0.25">
      <c r="A80" s="1">
        <v>42920</v>
      </c>
      <c r="B80">
        <v>178</v>
      </c>
      <c r="C80" s="4">
        <v>-3.435788559418528</v>
      </c>
      <c r="D80" s="2">
        <f t="shared" si="14"/>
        <v>-83.405979629832444</v>
      </c>
      <c r="E80" s="4">
        <f t="shared" si="9"/>
        <v>-82.80730065608941</v>
      </c>
      <c r="F80" s="2">
        <f t="shared" si="15"/>
        <v>-2.3880823329362033</v>
      </c>
      <c r="G80" s="2">
        <f t="shared" si="10"/>
        <v>-1.0477062264823247</v>
      </c>
      <c r="H80" s="2">
        <f t="shared" si="16"/>
        <v>171.50366882050159</v>
      </c>
      <c r="I80" s="2">
        <f t="shared" si="17"/>
        <v>171.77794217177015</v>
      </c>
      <c r="J80" s="2">
        <f t="shared" si="11"/>
        <v>-1.0940543651709944</v>
      </c>
      <c r="K80" s="2">
        <f t="shared" si="12"/>
        <v>4.6348138688669716E-2</v>
      </c>
      <c r="L80" s="2">
        <f t="shared" si="13"/>
        <v>2.1481499599041625E-3</v>
      </c>
    </row>
    <row r="81" spans="1:12" x14ac:dyDescent="0.25">
      <c r="A81" s="1">
        <v>42924</v>
      </c>
      <c r="B81">
        <v>182</v>
      </c>
      <c r="C81" s="4">
        <v>-4.1850475538242122</v>
      </c>
      <c r="D81" s="2">
        <f t="shared" si="14"/>
        <v>-79.463366553499071</v>
      </c>
      <c r="E81" s="4">
        <f t="shared" si="9"/>
        <v>-78.521644139174484</v>
      </c>
      <c r="F81" s="2">
        <f t="shared" si="15"/>
        <v>-3.7564550599097117</v>
      </c>
      <c r="G81" s="2">
        <f t="shared" si="10"/>
        <v>-0.42859249391450049</v>
      </c>
      <c r="H81" s="2">
        <f t="shared" si="16"/>
        <v>175.44628189683496</v>
      </c>
      <c r="I81" s="2">
        <f t="shared" si="17"/>
        <v>175.59366708543917</v>
      </c>
      <c r="J81" s="2">
        <f t="shared" si="11"/>
        <v>-0.58790767753477546</v>
      </c>
      <c r="K81" s="2">
        <f t="shared" si="12"/>
        <v>0.15931518362027497</v>
      </c>
      <c r="L81" s="2">
        <f t="shared" si="13"/>
        <v>2.5381327731961931E-2</v>
      </c>
    </row>
    <row r="82" spans="1:12" x14ac:dyDescent="0.25">
      <c r="A82" s="1">
        <v>42925</v>
      </c>
      <c r="B82">
        <v>185</v>
      </c>
      <c r="C82" s="4">
        <v>-4.265490783060927</v>
      </c>
      <c r="D82" s="2">
        <f t="shared" si="14"/>
        <v>-76.506406746249041</v>
      </c>
      <c r="E82" s="4">
        <f t="shared" si="9"/>
        <v>-75.320229543947306</v>
      </c>
      <c r="F82" s="2">
        <f t="shared" si="15"/>
        <v>-4.7315655715083063</v>
      </c>
      <c r="G82" s="2">
        <f t="shared" si="10"/>
        <v>0.46607478844737926</v>
      </c>
      <c r="H82" s="2">
        <f t="shared" si="16"/>
        <v>178.40324170408496</v>
      </c>
      <c r="I82" s="2">
        <f t="shared" si="17"/>
        <v>178.45496997635257</v>
      </c>
      <c r="J82" s="2">
        <f t="shared" si="11"/>
        <v>-0.20633992261872136</v>
      </c>
      <c r="K82" s="2">
        <f t="shared" si="12"/>
        <v>0.67241471106610062</v>
      </c>
      <c r="L82" s="2">
        <f t="shared" si="13"/>
        <v>0.4521415436581076</v>
      </c>
    </row>
    <row r="83" spans="1:12" x14ac:dyDescent="0.25">
      <c r="A83" s="1">
        <v>42931</v>
      </c>
      <c r="B83">
        <v>189</v>
      </c>
      <c r="C83" s="4">
        <v>-4.5035300951246287</v>
      </c>
      <c r="D83" s="2">
        <f t="shared" si="14"/>
        <v>-72.563793669915668</v>
      </c>
      <c r="E83" s="4">
        <f t="shared" si="9"/>
        <v>-71.074205639153774</v>
      </c>
      <c r="F83" s="2">
        <f t="shared" si="15"/>
        <v>-5.9418469925128177</v>
      </c>
      <c r="G83" s="2">
        <f t="shared" si="10"/>
        <v>1.438316897388189</v>
      </c>
      <c r="H83" s="2">
        <f t="shared" si="16"/>
        <v>182.34585478041834</v>
      </c>
      <c r="I83" s="2">
        <f t="shared" si="17"/>
        <v>182.2698703187335</v>
      </c>
      <c r="J83" s="2">
        <f t="shared" si="11"/>
        <v>0.30309591364589816</v>
      </c>
      <c r="K83" s="2">
        <f t="shared" si="12"/>
        <v>1.1352209837422909</v>
      </c>
      <c r="L83" s="2">
        <f t="shared" si="13"/>
        <v>1.2887266819288146</v>
      </c>
    </row>
    <row r="84" spans="1:12" x14ac:dyDescent="0.25">
      <c r="A84" s="1">
        <v>42932</v>
      </c>
      <c r="B84">
        <v>190</v>
      </c>
      <c r="C84" s="4">
        <v>-4.3013604484984338</v>
      </c>
      <c r="D84" s="2">
        <f t="shared" si="14"/>
        <v>-71.578140400832353</v>
      </c>
      <c r="E84" s="4">
        <f t="shared" si="9"/>
        <v>-70.01737226142474</v>
      </c>
      <c r="F84" s="2">
        <f t="shared" si="15"/>
        <v>-6.2257787278309253</v>
      </c>
      <c r="G84" s="2">
        <f t="shared" si="10"/>
        <v>1.9244182793324915</v>
      </c>
      <c r="H84" s="2">
        <f t="shared" si="16"/>
        <v>183.33150804950171</v>
      </c>
      <c r="I84" s="2">
        <f t="shared" si="17"/>
        <v>183.22362800187304</v>
      </c>
      <c r="J84" s="2">
        <f t="shared" si="11"/>
        <v>0.43032484372654578</v>
      </c>
      <c r="K84" s="2">
        <f t="shared" si="12"/>
        <v>1.4940934356059459</v>
      </c>
      <c r="L84" s="2">
        <f t="shared" si="13"/>
        <v>2.2323151943207789</v>
      </c>
    </row>
    <row r="85" spans="1:12" x14ac:dyDescent="0.25">
      <c r="A85" s="1">
        <v>42946</v>
      </c>
      <c r="B85">
        <v>196</v>
      </c>
      <c r="C85" s="4">
        <v>-5.7757359456669981</v>
      </c>
      <c r="D85" s="2">
        <f t="shared" si="14"/>
        <v>-65.664220786332294</v>
      </c>
      <c r="E85" s="4">
        <f t="shared" si="9"/>
        <v>-63.722244065325974</v>
      </c>
      <c r="F85" s="2">
        <f t="shared" si="15"/>
        <v>-7.746389136424102</v>
      </c>
      <c r="G85" s="2">
        <f t="shared" si="10"/>
        <v>1.9706531907571039</v>
      </c>
      <c r="H85" s="2">
        <f t="shared" si="16"/>
        <v>189.24542766400174</v>
      </c>
      <c r="I85" s="2">
        <f t="shared" si="17"/>
        <v>188.9471740748825</v>
      </c>
      <c r="J85" s="2">
        <f t="shared" si="11"/>
        <v>1.1897096075670566</v>
      </c>
      <c r="K85" s="2">
        <f t="shared" si="12"/>
        <v>0.78094358319004731</v>
      </c>
      <c r="L85" s="2">
        <f t="shared" si="13"/>
        <v>0.60987288012571039</v>
      </c>
    </row>
    <row r="86" spans="1:12" x14ac:dyDescent="0.25">
      <c r="A86" s="1">
        <v>42957</v>
      </c>
      <c r="B86">
        <v>197</v>
      </c>
      <c r="C86" s="4">
        <v>-4.4285608217922627</v>
      </c>
      <c r="D86" s="2">
        <f t="shared" si="14"/>
        <v>-64.67856751724895</v>
      </c>
      <c r="E86" s="4">
        <f t="shared" si="9"/>
        <v>-62.681403097768516</v>
      </c>
      <c r="F86" s="2">
        <f t="shared" si="15"/>
        <v>-7.9665284322765242</v>
      </c>
      <c r="G86" s="2">
        <f t="shared" si="10"/>
        <v>3.5379676104842614</v>
      </c>
      <c r="H86" s="2">
        <f t="shared" si="16"/>
        <v>190.23108093308508</v>
      </c>
      <c r="I86" s="2">
        <f t="shared" si="17"/>
        <v>189.90135272778224</v>
      </c>
      <c r="J86" s="2">
        <f t="shared" si="11"/>
        <v>1.3152593230916712</v>
      </c>
      <c r="K86" s="2">
        <f t="shared" si="12"/>
        <v>2.2227082873925905</v>
      </c>
      <c r="L86" s="2">
        <f t="shared" si="13"/>
        <v>4.9404321308437025</v>
      </c>
    </row>
    <row r="87" spans="1:12" x14ac:dyDescent="0.25">
      <c r="A87" s="1">
        <v>42958</v>
      </c>
      <c r="B87">
        <v>211</v>
      </c>
      <c r="C87" s="4">
        <v>-4.0675150039518488</v>
      </c>
      <c r="D87" s="2">
        <f t="shared" si="14"/>
        <v>-50.879421750082145</v>
      </c>
      <c r="E87" s="4">
        <f t="shared" si="9"/>
        <v>-48.399360410595648</v>
      </c>
      <c r="F87" s="2">
        <f t="shared" si="15"/>
        <v>-9.8927654539073551</v>
      </c>
      <c r="G87" s="2">
        <f t="shared" si="10"/>
        <v>5.8252504499555062</v>
      </c>
      <c r="H87" s="2">
        <f t="shared" si="16"/>
        <v>204.03022670025189</v>
      </c>
      <c r="I87" s="2">
        <f t="shared" si="17"/>
        <v>203.27427303521006</v>
      </c>
      <c r="J87" s="2">
        <f t="shared" si="11"/>
        <v>3.0154384422721177</v>
      </c>
      <c r="K87" s="2">
        <f t="shared" si="12"/>
        <v>2.8098120076833886</v>
      </c>
      <c r="L87" s="2">
        <f t="shared" si="13"/>
        <v>7.8950435185217547</v>
      </c>
    </row>
    <row r="88" spans="1:12" x14ac:dyDescent="0.25">
      <c r="A88" s="1">
        <v>42960</v>
      </c>
      <c r="B88">
        <v>222</v>
      </c>
      <c r="C88" s="4">
        <v>-3.9480249591591954</v>
      </c>
      <c r="D88" s="2">
        <f t="shared" si="14"/>
        <v>-40.037235790165369</v>
      </c>
      <c r="E88" s="4">
        <f t="shared" si="9"/>
        <v>-37.58274277047704</v>
      </c>
      <c r="F88" s="2">
        <f t="shared" si="15"/>
        <v>-9.7907754801972118</v>
      </c>
      <c r="G88" s="2">
        <f t="shared" si="10"/>
        <v>5.8427505210380168</v>
      </c>
      <c r="H88" s="2">
        <f t="shared" si="16"/>
        <v>214.87241266016864</v>
      </c>
      <c r="I88" s="2">
        <f t="shared" si="17"/>
        <v>213.81102383987152</v>
      </c>
      <c r="J88" s="2">
        <f t="shared" si="11"/>
        <v>4.233794740243324</v>
      </c>
      <c r="K88" s="2">
        <f t="shared" si="12"/>
        <v>1.6089557807946928</v>
      </c>
      <c r="L88" s="2">
        <f t="shared" si="13"/>
        <v>2.5887387045526595</v>
      </c>
    </row>
    <row r="89" spans="1:12" x14ac:dyDescent="0.25">
      <c r="A89" s="1">
        <v>42965</v>
      </c>
      <c r="B89">
        <v>223</v>
      </c>
      <c r="C89" s="4">
        <v>-2.1832984753199325</v>
      </c>
      <c r="D89" s="2">
        <f t="shared" si="14"/>
        <v>-39.051582521082025</v>
      </c>
      <c r="E89" s="4">
        <f t="shared" si="9"/>
        <v>-36.616871907710703</v>
      </c>
      <c r="F89" s="2">
        <f t="shared" si="15"/>
        <v>-9.7118650505670487</v>
      </c>
      <c r="G89" s="2">
        <f t="shared" si="10"/>
        <v>7.5285665752471163</v>
      </c>
      <c r="H89" s="2">
        <f t="shared" si="16"/>
        <v>215.85806592925201</v>
      </c>
      <c r="I89" s="2">
        <f t="shared" si="17"/>
        <v>214.77063497006617</v>
      </c>
      <c r="J89" s="2">
        <f t="shared" si="11"/>
        <v>4.3376747402426767</v>
      </c>
      <c r="K89" s="2">
        <f t="shared" si="12"/>
        <v>3.1908918350044395</v>
      </c>
      <c r="L89" s="2">
        <f t="shared" si="13"/>
        <v>10.181790702697999</v>
      </c>
    </row>
    <row r="90" spans="1:12" x14ac:dyDescent="0.25">
      <c r="A90" s="1">
        <v>42966</v>
      </c>
      <c r="B90">
        <v>225</v>
      </c>
      <c r="C90" s="4">
        <v>-2.0095925983356073</v>
      </c>
      <c r="D90" s="2">
        <f t="shared" si="14"/>
        <v>-37.080275982915339</v>
      </c>
      <c r="E90" s="4">
        <f t="shared" si="9"/>
        <v>-34.693466320331609</v>
      </c>
      <c r="F90" s="2">
        <f t="shared" si="15"/>
        <v>-9.5207920058741564</v>
      </c>
      <c r="G90" s="2">
        <f t="shared" si="10"/>
        <v>7.5111994075385491</v>
      </c>
      <c r="H90" s="2">
        <f t="shared" si="16"/>
        <v>217.82937246741869</v>
      </c>
      <c r="I90" s="2">
        <f t="shared" si="17"/>
        <v>216.69083025974157</v>
      </c>
      <c r="J90" s="2">
        <f t="shared" si="11"/>
        <v>4.5415534045846311</v>
      </c>
      <c r="K90" s="2">
        <f t="shared" si="12"/>
        <v>2.969646002953918</v>
      </c>
      <c r="L90" s="2">
        <f t="shared" si="13"/>
        <v>8.8187973828601809</v>
      </c>
    </row>
    <row r="91" spans="1:12" x14ac:dyDescent="0.25">
      <c r="A91" s="1">
        <v>42972</v>
      </c>
      <c r="B91">
        <v>230</v>
      </c>
      <c r="C91" s="4">
        <v>-0.65302749547672645</v>
      </c>
      <c r="D91" s="2">
        <f t="shared" si="14"/>
        <v>-32.152009637498622</v>
      </c>
      <c r="E91" s="4">
        <f t="shared" si="9"/>
        <v>-29.931631361555464</v>
      </c>
      <c r="F91" s="2">
        <f t="shared" si="15"/>
        <v>-8.8569105743993024</v>
      </c>
      <c r="G91" s="2">
        <f t="shared" si="10"/>
        <v>8.2038830789225763</v>
      </c>
      <c r="H91" s="2">
        <f t="shared" si="16"/>
        <v>222.75763881283541</v>
      </c>
      <c r="I91" s="2">
        <f t="shared" si="17"/>
        <v>221.49734274270389</v>
      </c>
      <c r="J91" s="2">
        <f t="shared" si="11"/>
        <v>5.0272197811340291</v>
      </c>
      <c r="K91" s="2">
        <f t="shared" si="12"/>
        <v>3.1766632977885472</v>
      </c>
      <c r="L91" s="2">
        <f t="shared" si="13"/>
        <v>10.091189707516808</v>
      </c>
    </row>
    <row r="92" spans="1:12" x14ac:dyDescent="0.25">
      <c r="A92" s="1">
        <v>42973</v>
      </c>
      <c r="B92">
        <v>231</v>
      </c>
      <c r="C92" s="4">
        <v>-8.1180881850696843E-2</v>
      </c>
      <c r="D92" s="2">
        <f t="shared" si="14"/>
        <v>-31.166356368415279</v>
      </c>
      <c r="E92" s="4">
        <f t="shared" si="9"/>
        <v>-28.986887037528799</v>
      </c>
      <c r="F92" s="2">
        <f t="shared" si="15"/>
        <v>-8.6937280788823585</v>
      </c>
      <c r="G92" s="2">
        <f t="shared" si="10"/>
        <v>8.6125471970316614</v>
      </c>
      <c r="H92" s="2">
        <f t="shared" si="16"/>
        <v>223.74329208191872</v>
      </c>
      <c r="I92" s="2">
        <f t="shared" si="17"/>
        <v>222.45973582859</v>
      </c>
      <c r="J92" s="2">
        <f t="shared" si="11"/>
        <v>5.120002783361123</v>
      </c>
      <c r="K92" s="2">
        <f t="shared" si="12"/>
        <v>3.4925444136705384</v>
      </c>
      <c r="L92" s="2">
        <f t="shared" si="13"/>
        <v>12.197866481461284</v>
      </c>
    </row>
    <row r="93" spans="1:12" x14ac:dyDescent="0.25">
      <c r="A93" s="1">
        <v>42974</v>
      </c>
      <c r="B93">
        <v>237</v>
      </c>
      <c r="C93" s="4">
        <v>0.2425492177831772</v>
      </c>
      <c r="D93" s="2">
        <f t="shared" si="14"/>
        <v>-25.252436753915248</v>
      </c>
      <c r="E93" s="4">
        <f t="shared" si="9"/>
        <v>-23.36713225610012</v>
      </c>
      <c r="F93" s="2">
        <f t="shared" si="15"/>
        <v>-7.5203281907307025</v>
      </c>
      <c r="G93" s="2">
        <f t="shared" si="10"/>
        <v>7.7628774085138801</v>
      </c>
      <c r="H93" s="2">
        <f t="shared" si="16"/>
        <v>229.65721169641876</v>
      </c>
      <c r="I93" s="2">
        <f t="shared" si="17"/>
        <v>228.2423040450501</v>
      </c>
      <c r="J93" s="2">
        <f t="shared" si="11"/>
        <v>5.6439529583680264</v>
      </c>
      <c r="K93" s="2">
        <f t="shared" si="12"/>
        <v>2.1189244501458537</v>
      </c>
      <c r="L93" s="2">
        <f t="shared" si="13"/>
        <v>4.489840825425909</v>
      </c>
    </row>
    <row r="94" spans="1:12" x14ac:dyDescent="0.25">
      <c r="A94" s="1">
        <v>42975</v>
      </c>
      <c r="B94">
        <v>238</v>
      </c>
      <c r="C94" s="4">
        <v>0.64287180947542977</v>
      </c>
      <c r="D94" s="2">
        <f t="shared" si="14"/>
        <v>-24.266783484831905</v>
      </c>
      <c r="E94" s="4">
        <f t="shared" si="9"/>
        <v>-22.438048077310103</v>
      </c>
      <c r="F94" s="2">
        <f t="shared" si="15"/>
        <v>-7.2946786338819773</v>
      </c>
      <c r="G94" s="2">
        <f t="shared" si="10"/>
        <v>7.9375504433574076</v>
      </c>
      <c r="H94" s="2">
        <f t="shared" si="16"/>
        <v>230.64286496550213</v>
      </c>
      <c r="I94" s="2">
        <f t="shared" si="17"/>
        <v>229.20749417013755</v>
      </c>
      <c r="J94" s="2">
        <f t="shared" si="11"/>
        <v>5.7255787959141013</v>
      </c>
      <c r="K94" s="2">
        <f t="shared" si="12"/>
        <v>2.2119716474433062</v>
      </c>
      <c r="L94" s="2">
        <f t="shared" si="13"/>
        <v>4.8928185690930546</v>
      </c>
    </row>
    <row r="95" spans="1:12" x14ac:dyDescent="0.25">
      <c r="A95" s="1">
        <v>42979</v>
      </c>
      <c r="B95">
        <v>239</v>
      </c>
      <c r="C95" s="4">
        <v>1.6574325867853392</v>
      </c>
      <c r="D95" s="2">
        <f t="shared" si="14"/>
        <v>-23.281130215748561</v>
      </c>
      <c r="E95" s="4">
        <f t="shared" si="9"/>
        <v>-21.510943256241482</v>
      </c>
      <c r="F95" s="2">
        <f t="shared" si="15"/>
        <v>-7.0611335780891791</v>
      </c>
      <c r="G95" s="2">
        <f t="shared" si="10"/>
        <v>8.7185661648745185</v>
      </c>
      <c r="H95" s="2">
        <f t="shared" si="16"/>
        <v>231.62851823458547</v>
      </c>
      <c r="I95" s="2">
        <f t="shared" si="17"/>
        <v>230.17310906779457</v>
      </c>
      <c r="J95" s="2">
        <f t="shared" si="11"/>
        <v>5.8055102498030386</v>
      </c>
      <c r="K95" s="2">
        <f t="shared" si="12"/>
        <v>2.9130559150714799</v>
      </c>
      <c r="L95" s="2">
        <f t="shared" si="13"/>
        <v>8.4858947643329365</v>
      </c>
    </row>
    <row r="96" spans="1:12" x14ac:dyDescent="0.25">
      <c r="A96" s="1">
        <v>42980</v>
      </c>
      <c r="B96">
        <v>240</v>
      </c>
      <c r="C96" s="4">
        <v>2.1964640115925147</v>
      </c>
      <c r="D96" s="2">
        <f t="shared" si="14"/>
        <v>-22.295476946665218</v>
      </c>
      <c r="E96" s="4">
        <f t="shared" si="9"/>
        <v>-20.585748424892746</v>
      </c>
      <c r="F96" s="2">
        <f t="shared" si="15"/>
        <v>-6.819969726737841</v>
      </c>
      <c r="G96" s="2">
        <f t="shared" si="10"/>
        <v>9.0164337383303561</v>
      </c>
      <c r="H96" s="2">
        <f t="shared" si="16"/>
        <v>232.61417150366881</v>
      </c>
      <c r="I96" s="2">
        <f t="shared" si="17"/>
        <v>231.13915466802243</v>
      </c>
      <c r="J96" s="2">
        <f t="shared" si="11"/>
        <v>5.8837236657362766</v>
      </c>
      <c r="K96" s="2">
        <f t="shared" si="12"/>
        <v>3.1327100725940795</v>
      </c>
      <c r="L96" s="2">
        <f t="shared" si="13"/>
        <v>9.8138723989324035</v>
      </c>
    </row>
    <row r="97" spans="1:12" x14ac:dyDescent="0.25">
      <c r="A97" s="32">
        <v>42981</v>
      </c>
      <c r="B97">
        <v>244</v>
      </c>
      <c r="C97" s="4">
        <v>2.6539144428858208</v>
      </c>
      <c r="D97" s="2">
        <f t="shared" si="14"/>
        <v>-18.352863870331845</v>
      </c>
      <c r="E97" s="4">
        <f t="shared" si="9"/>
        <v>-16.902632715294928</v>
      </c>
      <c r="F97" s="2">
        <f t="shared" si="15"/>
        <v>-5.7848555768785612</v>
      </c>
      <c r="G97" s="2">
        <f t="shared" si="10"/>
        <v>8.438770019764382</v>
      </c>
      <c r="H97" s="2">
        <f t="shared" si="16"/>
        <v>236.55678458000216</v>
      </c>
      <c r="I97" s="2">
        <f t="shared" si="17"/>
        <v>235.00775819781558</v>
      </c>
      <c r="J97" s="2">
        <f t="shared" si="11"/>
        <v>6.178941801519886</v>
      </c>
      <c r="K97" s="2">
        <f t="shared" si="12"/>
        <v>2.259828218244496</v>
      </c>
      <c r="L97" s="2">
        <f t="shared" si="13"/>
        <v>5.1068235759740936</v>
      </c>
    </row>
    <row r="98" spans="1:12" x14ac:dyDescent="0.25">
      <c r="A98" s="32">
        <v>42990</v>
      </c>
      <c r="B98">
        <v>245</v>
      </c>
      <c r="C98" s="4">
        <v>7.2285689213498427</v>
      </c>
      <c r="D98" s="2">
        <f t="shared" si="14"/>
        <v>-17.367210601248502</v>
      </c>
      <c r="E98" s="4">
        <f t="shared" si="9"/>
        <v>-15.985899421944765</v>
      </c>
      <c r="F98" s="2">
        <f t="shared" si="15"/>
        <v>-5.5099393301866497</v>
      </c>
      <c r="G98" s="2">
        <f t="shared" si="10"/>
        <v>12.738508251536492</v>
      </c>
      <c r="H98" s="2">
        <f t="shared" si="16"/>
        <v>237.54243784908553</v>
      </c>
      <c r="I98" s="2">
        <f t="shared" si="17"/>
        <v>235.97604174056306</v>
      </c>
      <c r="J98" s="2">
        <f t="shared" si="11"/>
        <v>6.2482282445217576</v>
      </c>
      <c r="K98" s="2">
        <f t="shared" si="12"/>
        <v>6.4902800070147348</v>
      </c>
      <c r="L98" s="2">
        <f t="shared" si="13"/>
        <v>42.123734569455188</v>
      </c>
    </row>
    <row r="99" spans="1:12" x14ac:dyDescent="0.25">
      <c r="A99" s="32">
        <v>42993</v>
      </c>
      <c r="B99">
        <v>246</v>
      </c>
      <c r="C99" s="4">
        <v>7.8669626474525058</v>
      </c>
      <c r="D99" s="2">
        <f t="shared" si="14"/>
        <v>-16.381557332165158</v>
      </c>
      <c r="E99" s="4">
        <f t="shared" si="9"/>
        <v>-15.070632193820916</v>
      </c>
      <c r="F99" s="2">
        <f t="shared" si="15"/>
        <v>-5.2291750670795247</v>
      </c>
      <c r="G99" s="2">
        <f t="shared" si="10"/>
        <v>13.096137714532031</v>
      </c>
      <c r="H99" s="2">
        <f t="shared" si="16"/>
        <v>238.52809111816887</v>
      </c>
      <c r="I99" s="2">
        <f t="shared" si="17"/>
        <v>236.94478883050141</v>
      </c>
      <c r="J99" s="2">
        <f t="shared" si="11"/>
        <v>6.3156656350170337</v>
      </c>
      <c r="K99" s="2">
        <f t="shared" si="12"/>
        <v>6.7804720795149969</v>
      </c>
      <c r="L99" s="2">
        <f t="shared" si="13"/>
        <v>45.974801621082428</v>
      </c>
    </row>
    <row r="100" spans="1:12" x14ac:dyDescent="0.25">
      <c r="A100" s="32">
        <v>43008</v>
      </c>
      <c r="B100">
        <v>255</v>
      </c>
      <c r="C100" s="4">
        <v>12.108585484287833</v>
      </c>
      <c r="D100" s="2">
        <f t="shared" si="14"/>
        <v>-7.5106779104150974</v>
      </c>
      <c r="E100" s="4">
        <f t="shared" si="9"/>
        <v>-6.8860561215353693</v>
      </c>
      <c r="F100" s="2">
        <f t="shared" si="15"/>
        <v>-2.4915661384676135</v>
      </c>
      <c r="G100" s="2">
        <f t="shared" si="10"/>
        <v>14.600151622755446</v>
      </c>
      <c r="H100" s="2">
        <f t="shared" si="16"/>
        <v>247.39897053991896</v>
      </c>
      <c r="I100" s="2">
        <f t="shared" si="17"/>
        <v>245.68515136915315</v>
      </c>
      <c r="J100" s="2">
        <f t="shared" si="11"/>
        <v>6.8362869969605979</v>
      </c>
      <c r="K100" s="2">
        <f t="shared" si="12"/>
        <v>7.7638646257948478</v>
      </c>
      <c r="L100" s="2">
        <f t="shared" si="13"/>
        <v>60.277593927668569</v>
      </c>
    </row>
    <row r="101" spans="1:12" x14ac:dyDescent="0.25">
      <c r="A101" s="32">
        <v>43009</v>
      </c>
      <c r="B101">
        <v>258</v>
      </c>
      <c r="C101" s="4">
        <v>12.42860259925015</v>
      </c>
      <c r="D101" s="2">
        <f t="shared" si="14"/>
        <v>-4.5537181031650107</v>
      </c>
      <c r="E101" s="4">
        <f t="shared" si="9"/>
        <v>-4.1725843838904293</v>
      </c>
      <c r="F101" s="2">
        <f t="shared" si="15"/>
        <v>-1.5203117887961142</v>
      </c>
      <c r="G101" s="2">
        <f t="shared" si="10"/>
        <v>13.948914388046264</v>
      </c>
      <c r="H101" s="2">
        <f t="shared" si="16"/>
        <v>250.35593034716899</v>
      </c>
      <c r="I101" s="2">
        <f t="shared" si="17"/>
        <v>248.60759015946306</v>
      </c>
      <c r="J101" s="2">
        <f t="shared" si="11"/>
        <v>6.9739885603782454</v>
      </c>
      <c r="K101" s="2">
        <f t="shared" si="12"/>
        <v>6.9749258276680184</v>
      </c>
      <c r="L101" s="2">
        <f t="shared" si="13"/>
        <v>48.64959030147039</v>
      </c>
    </row>
    <row r="102" spans="1:12" x14ac:dyDescent="0.25">
      <c r="A102" s="1">
        <v>43012</v>
      </c>
      <c r="B102">
        <v>273</v>
      </c>
      <c r="C102" s="4">
        <v>13.263253930532189</v>
      </c>
      <c r="D102" s="2">
        <f t="shared" si="14"/>
        <v>10.231080933085082</v>
      </c>
      <c r="E102" s="4">
        <f t="shared" si="9"/>
        <v>9.3875729022979097</v>
      </c>
      <c r="F102" s="2">
        <f t="shared" si="15"/>
        <v>3.3646857737770843</v>
      </c>
      <c r="G102" s="2">
        <f t="shared" si="10"/>
        <v>9.898568156755104</v>
      </c>
      <c r="H102" s="2">
        <f t="shared" si="16"/>
        <v>265.14072938341911</v>
      </c>
      <c r="I102" s="2">
        <f t="shared" si="17"/>
        <v>263.29101840657916</v>
      </c>
      <c r="J102" s="2">
        <f t="shared" si="11"/>
        <v>7.3783484948740714</v>
      </c>
      <c r="K102" s="2">
        <f t="shared" si="12"/>
        <v>2.5202196618810326</v>
      </c>
      <c r="L102" s="2">
        <f t="shared" si="13"/>
        <v>6.3515071441317463</v>
      </c>
    </row>
    <row r="103" spans="1:12" x14ac:dyDescent="0.25">
      <c r="A103" s="1">
        <v>43013</v>
      </c>
      <c r="B103">
        <v>274</v>
      </c>
      <c r="C103" s="4">
        <v>14.020534328772023</v>
      </c>
      <c r="D103" s="2">
        <f t="shared" si="14"/>
        <v>11.216734202168425</v>
      </c>
      <c r="E103" s="4">
        <f t="shared" si="9"/>
        <v>10.295487227718073</v>
      </c>
      <c r="F103" s="2">
        <f t="shared" si="15"/>
        <v>3.6747801750928151</v>
      </c>
      <c r="G103" s="2">
        <f t="shared" si="10"/>
        <v>10.345754153679207</v>
      </c>
      <c r="H103" s="2">
        <f t="shared" si="16"/>
        <v>266.12638265250246</v>
      </c>
      <c r="I103" s="2">
        <f t="shared" si="17"/>
        <v>264.27424031929206</v>
      </c>
      <c r="J103" s="2">
        <f t="shared" si="11"/>
        <v>7.3880469801190269</v>
      </c>
      <c r="K103" s="2">
        <f t="shared" si="12"/>
        <v>2.9577071735601805</v>
      </c>
      <c r="L103" s="2">
        <f t="shared" si="13"/>
        <v>8.7480317245293513</v>
      </c>
    </row>
    <row r="104" spans="1:12" x14ac:dyDescent="0.25">
      <c r="A104" s="1">
        <v>43014</v>
      </c>
      <c r="B104">
        <v>277</v>
      </c>
      <c r="C104" s="4">
        <v>14.319143095017948</v>
      </c>
      <c r="D104" s="2">
        <f t="shared" si="14"/>
        <v>14.173694009418455</v>
      </c>
      <c r="E104" s="4">
        <f t="shared" si="9"/>
        <v>13.025352420662196</v>
      </c>
      <c r="F104" s="2">
        <f t="shared" si="15"/>
        <v>4.580642348501418</v>
      </c>
      <c r="G104" s="2">
        <f t="shared" si="10"/>
        <v>9.7385007465165287</v>
      </c>
      <c r="H104" s="2">
        <f t="shared" si="16"/>
        <v>269.08334245975249</v>
      </c>
      <c r="I104" s="2">
        <f t="shared" si="17"/>
        <v>267.22719677667482</v>
      </c>
      <c r="J104" s="2">
        <f t="shared" si="11"/>
        <v>7.4040160211408468</v>
      </c>
      <c r="K104" s="2">
        <f t="shared" si="12"/>
        <v>2.334484725375682</v>
      </c>
      <c r="L104" s="2">
        <f t="shared" si="13"/>
        <v>5.4498189330123736</v>
      </c>
    </row>
    <row r="105" spans="1:12" x14ac:dyDescent="0.25">
      <c r="A105" s="1">
        <v>43015</v>
      </c>
      <c r="B105">
        <v>278</v>
      </c>
      <c r="C105" s="4">
        <v>14.807414620020177</v>
      </c>
      <c r="D105" s="2">
        <f t="shared" si="14"/>
        <v>15.159347278501798</v>
      </c>
      <c r="E105" s="4">
        <f t="shared" si="9"/>
        <v>13.937619911955194</v>
      </c>
      <c r="F105" s="2">
        <f t="shared" si="15"/>
        <v>4.87337232085072</v>
      </c>
      <c r="G105" s="2">
        <f t="shared" si="10"/>
        <v>9.934042299169457</v>
      </c>
      <c r="H105" s="2">
        <f t="shared" si="16"/>
        <v>270.06899572883583</v>
      </c>
      <c r="I105" s="2">
        <f t="shared" si="17"/>
        <v>268.21261381858619</v>
      </c>
      <c r="J105" s="2">
        <f t="shared" si="11"/>
        <v>7.4049583123531271</v>
      </c>
      <c r="K105" s="2">
        <f t="shared" si="12"/>
        <v>2.52908398681633</v>
      </c>
      <c r="L105" s="2">
        <f t="shared" si="13"/>
        <v>6.3962658123707818</v>
      </c>
    </row>
    <row r="106" spans="1:12" x14ac:dyDescent="0.25">
      <c r="A106" s="1">
        <v>43016</v>
      </c>
      <c r="B106">
        <v>279</v>
      </c>
      <c r="C106" s="4">
        <v>14.972264741505898</v>
      </c>
      <c r="D106" s="2">
        <f t="shared" si="14"/>
        <v>16.145000547585141</v>
      </c>
      <c r="E106" s="4">
        <f t="shared" si="9"/>
        <v>14.851177570517676</v>
      </c>
      <c r="F106" s="2">
        <f t="shared" si="15"/>
        <v>5.1609559196042953</v>
      </c>
      <c r="G106" s="2">
        <f t="shared" si="10"/>
        <v>9.8113088219016014</v>
      </c>
      <c r="H106" s="2">
        <f t="shared" si="16"/>
        <v>271.05464899791917</v>
      </c>
      <c r="I106" s="2">
        <f t="shared" si="17"/>
        <v>269.19858022385148</v>
      </c>
      <c r="J106" s="2">
        <f t="shared" si="11"/>
        <v>7.4037092372783366</v>
      </c>
      <c r="K106" s="2">
        <f t="shared" si="12"/>
        <v>2.4075995846232647</v>
      </c>
      <c r="L106" s="2">
        <f t="shared" si="13"/>
        <v>5.7965357598781173</v>
      </c>
    </row>
    <row r="107" spans="1:12" x14ac:dyDescent="0.25">
      <c r="A107" s="32">
        <v>43024</v>
      </c>
      <c r="B107">
        <v>280</v>
      </c>
      <c r="C107" s="4">
        <v>17.450085303489331</v>
      </c>
      <c r="D107" s="2">
        <f t="shared" si="14"/>
        <v>17.130653816668485</v>
      </c>
      <c r="E107" s="4">
        <f t="shared" si="9"/>
        <v>15.766104503782172</v>
      </c>
      <c r="F107" s="2">
        <f t="shared" si="15"/>
        <v>5.4430775915686711</v>
      </c>
      <c r="G107" s="2">
        <f t="shared" si="10"/>
        <v>12.007007711920661</v>
      </c>
      <c r="H107" s="2">
        <f t="shared" si="16"/>
        <v>272.04030226700252</v>
      </c>
      <c r="I107" s="2">
        <f t="shared" si="17"/>
        <v>270.18509589980351</v>
      </c>
      <c r="J107" s="2">
        <f t="shared" si="11"/>
        <v>7.400269165558349</v>
      </c>
      <c r="K107" s="2">
        <f t="shared" si="12"/>
        <v>4.6067385463623118</v>
      </c>
      <c r="L107" s="2">
        <f t="shared" si="13"/>
        <v>21.222040034540345</v>
      </c>
    </row>
    <row r="108" spans="1:12" x14ac:dyDescent="0.25">
      <c r="A108" s="32">
        <v>43035</v>
      </c>
      <c r="B108">
        <v>281</v>
      </c>
      <c r="C108" s="4">
        <v>19.043967805838232</v>
      </c>
      <c r="D108" s="2">
        <f t="shared" si="14"/>
        <v>18.116307085751828</v>
      </c>
      <c r="E108" s="4">
        <f t="shared" si="9"/>
        <v>16.682478886423453</v>
      </c>
      <c r="F108" s="2">
        <f t="shared" si="15"/>
        <v>5.7194255042461473</v>
      </c>
      <c r="G108" s="2">
        <f t="shared" si="10"/>
        <v>13.324542301592086</v>
      </c>
      <c r="H108" s="2">
        <f t="shared" si="16"/>
        <v>273.02595553608586</v>
      </c>
      <c r="I108" s="2">
        <f t="shared" si="17"/>
        <v>271.17216059122836</v>
      </c>
      <c r="J108" s="2">
        <f t="shared" si="11"/>
        <v>7.394639115221044</v>
      </c>
      <c r="K108" s="2">
        <f t="shared" si="12"/>
        <v>5.9299031863710416</v>
      </c>
      <c r="L108" s="2">
        <f t="shared" si="13"/>
        <v>35.163751799733433</v>
      </c>
    </row>
    <row r="109" spans="1:12" x14ac:dyDescent="0.25">
      <c r="A109" s="32">
        <v>43037</v>
      </c>
      <c r="B109">
        <v>289</v>
      </c>
      <c r="C109" s="4">
        <v>19.545348374567649</v>
      </c>
      <c r="D109" s="2">
        <f t="shared" si="14"/>
        <v>26.001533238418574</v>
      </c>
      <c r="E109" s="4">
        <f t="shared" si="9"/>
        <v>24.074601831729467</v>
      </c>
      <c r="F109" s="2">
        <f t="shared" si="15"/>
        <v>7.6863745862390971</v>
      </c>
      <c r="G109" s="2">
        <f t="shared" si="10"/>
        <v>11.858973788328552</v>
      </c>
      <c r="H109" s="2">
        <f t="shared" si="16"/>
        <v>280.91118168875261</v>
      </c>
      <c r="I109" s="2">
        <f t="shared" si="17"/>
        <v>279.08835851767998</v>
      </c>
      <c r="J109" s="2">
        <f t="shared" si="11"/>
        <v>7.2710951976304266</v>
      </c>
      <c r="K109" s="2">
        <f t="shared" si="12"/>
        <v>4.587878590698125</v>
      </c>
      <c r="L109" s="2">
        <f t="shared" si="13"/>
        <v>21.048629962986212</v>
      </c>
    </row>
    <row r="110" spans="1:12" x14ac:dyDescent="0.25">
      <c r="A110" s="32">
        <v>43042</v>
      </c>
      <c r="B110">
        <v>300</v>
      </c>
      <c r="C110" s="4">
        <v>20.443212880366776</v>
      </c>
      <c r="D110" s="2">
        <f t="shared" si="14"/>
        <v>36.843719198335293</v>
      </c>
      <c r="E110" s="4">
        <f t="shared" si="9"/>
        <v>34.463393354564865</v>
      </c>
      <c r="F110" s="2">
        <f t="shared" si="15"/>
        <v>9.494928573488691</v>
      </c>
      <c r="G110" s="2">
        <f t="shared" si="10"/>
        <v>10.948284306878085</v>
      </c>
      <c r="H110" s="2">
        <f t="shared" si="16"/>
        <v>291.75336764866938</v>
      </c>
      <c r="I110" s="2">
        <f t="shared" si="17"/>
        <v>290.02918158167074</v>
      </c>
      <c r="J110" s="2">
        <f t="shared" si="11"/>
        <v>6.8776397132355758</v>
      </c>
      <c r="K110" s="2">
        <f t="shared" si="12"/>
        <v>4.0706445936425091</v>
      </c>
      <c r="L110" s="2">
        <f t="shared" si="13"/>
        <v>16.570147407750987</v>
      </c>
    </row>
    <row r="111" spans="1:12" x14ac:dyDescent="0.25">
      <c r="A111" s="32">
        <v>43043</v>
      </c>
      <c r="B111">
        <v>302</v>
      </c>
      <c r="C111" s="4">
        <v>20.154518530955457</v>
      </c>
      <c r="D111" s="2">
        <f t="shared" si="14"/>
        <v>38.81502573650198</v>
      </c>
      <c r="E111" s="4">
        <f t="shared" si="9"/>
        <v>36.385479624959949</v>
      </c>
      <c r="F111" s="2">
        <f t="shared" si="15"/>
        <v>9.6912642676468828</v>
      </c>
      <c r="G111" s="2">
        <f t="shared" si="10"/>
        <v>10.463254263308574</v>
      </c>
      <c r="H111" s="2">
        <f t="shared" si="16"/>
        <v>293.72467418683607</v>
      </c>
      <c r="I111" s="2">
        <f t="shared" si="17"/>
        <v>292.02517497241996</v>
      </c>
      <c r="J111" s="2">
        <f t="shared" si="11"/>
        <v>6.7791658414382123</v>
      </c>
      <c r="K111" s="2">
        <f t="shared" si="12"/>
        <v>3.6840884218703618</v>
      </c>
      <c r="L111" s="2">
        <f t="shared" si="13"/>
        <v>13.572507500159253</v>
      </c>
    </row>
    <row r="112" spans="1:12" x14ac:dyDescent="0.25">
      <c r="A112" s="32">
        <v>43044</v>
      </c>
      <c r="B112">
        <v>307</v>
      </c>
      <c r="C112" s="4">
        <v>20.084811426048976</v>
      </c>
      <c r="D112" s="2">
        <f t="shared" si="14"/>
        <v>43.743292081918753</v>
      </c>
      <c r="E112" s="4">
        <f t="shared" si="9"/>
        <v>41.239962021584098</v>
      </c>
      <c r="F112" s="2">
        <f t="shared" si="15"/>
        <v>9.9855825121382349</v>
      </c>
      <c r="G112" s="2">
        <f t="shared" si="10"/>
        <v>10.099228913910741</v>
      </c>
      <c r="H112" s="2">
        <f t="shared" si="16"/>
        <v>298.65294053225279</v>
      </c>
      <c r="I112" s="2">
        <f t="shared" si="17"/>
        <v>297.0238894203913</v>
      </c>
      <c r="J112" s="2">
        <f t="shared" si="11"/>
        <v>6.4981540196136836</v>
      </c>
      <c r="K112" s="2">
        <f t="shared" si="12"/>
        <v>3.6010748942970574</v>
      </c>
      <c r="L112" s="2">
        <f t="shared" si="13"/>
        <v>12.967740394336563</v>
      </c>
    </row>
    <row r="113" spans="1:14" x14ac:dyDescent="0.25">
      <c r="A113" s="32">
        <v>43049</v>
      </c>
      <c r="B113">
        <v>308</v>
      </c>
      <c r="C113" s="4">
        <v>19.91050077064985</v>
      </c>
      <c r="D113" s="2">
        <f t="shared" si="14"/>
        <v>44.728945351002039</v>
      </c>
      <c r="E113" s="4">
        <f t="shared" si="9"/>
        <v>42.219547900181013</v>
      </c>
      <c r="F113" s="2">
        <f t="shared" si="15"/>
        <v>10.009784845380272</v>
      </c>
      <c r="G113" s="2">
        <f t="shared" si="10"/>
        <v>9.9007159252695782</v>
      </c>
      <c r="H113" s="2">
        <f t="shared" si="16"/>
        <v>299.63859380133613</v>
      </c>
      <c r="I113" s="2">
        <f t="shared" si="17"/>
        <v>298.02509598321865</v>
      </c>
      <c r="J113" s="2">
        <f t="shared" si="11"/>
        <v>6.4361131803024145</v>
      </c>
      <c r="K113" s="2">
        <f t="shared" si="12"/>
        <v>3.4646027449671637</v>
      </c>
      <c r="L113" s="2">
        <f t="shared" si="13"/>
        <v>12.003472180434006</v>
      </c>
    </row>
    <row r="114" spans="1:14" x14ac:dyDescent="0.25">
      <c r="A114" s="32">
        <v>43050</v>
      </c>
      <c r="B114">
        <v>309</v>
      </c>
      <c r="C114" s="4">
        <v>19.713879041140235</v>
      </c>
      <c r="D114" s="2">
        <f t="shared" si="14"/>
        <v>45.71459862008544</v>
      </c>
      <c r="E114" s="4">
        <f t="shared" si="9"/>
        <v>43.202085170961873</v>
      </c>
      <c r="F114" s="2">
        <f t="shared" si="15"/>
        <v>10.022214312293453</v>
      </c>
      <c r="G114" s="2">
        <f t="shared" si="10"/>
        <v>9.6916647288467814</v>
      </c>
      <c r="H114" s="2">
        <f t="shared" si="16"/>
        <v>300.62424707041941</v>
      </c>
      <c r="I114" s="2">
        <f t="shared" si="17"/>
        <v>299.02678003215374</v>
      </c>
      <c r="J114" s="2">
        <f t="shared" si="11"/>
        <v>6.3721676872647501</v>
      </c>
      <c r="K114" s="2">
        <f t="shared" si="12"/>
        <v>3.3194970415820313</v>
      </c>
      <c r="L114" s="2">
        <f t="shared" si="13"/>
        <v>11.019060609071857</v>
      </c>
    </row>
    <row r="115" spans="1:14" x14ac:dyDescent="0.25">
      <c r="A115" s="32">
        <v>43051</v>
      </c>
      <c r="B115">
        <v>316</v>
      </c>
      <c r="C115" s="4">
        <v>19.635666368810266</v>
      </c>
      <c r="D115" s="2">
        <f t="shared" si="14"/>
        <v>52.614171503668786</v>
      </c>
      <c r="E115" s="4">
        <f t="shared" si="9"/>
        <v>50.163478826336814</v>
      </c>
      <c r="F115" s="2">
        <f t="shared" si="15"/>
        <v>9.7756162198283647</v>
      </c>
      <c r="G115" s="2">
        <f t="shared" si="10"/>
        <v>9.8600501489819017</v>
      </c>
      <c r="H115" s="2">
        <f t="shared" si="16"/>
        <v>307.52381995400282</v>
      </c>
      <c r="I115" s="2">
        <f t="shared" si="17"/>
        <v>306.05152204576098</v>
      </c>
      <c r="J115" s="2">
        <f t="shared" si="11"/>
        <v>5.8728780827375413</v>
      </c>
      <c r="K115" s="2">
        <f t="shared" si="12"/>
        <v>3.9871720662443604</v>
      </c>
      <c r="L115" s="2">
        <f t="shared" si="13"/>
        <v>15.897541085839322</v>
      </c>
    </row>
    <row r="120" spans="1:14" x14ac:dyDescent="0.25">
      <c r="I120" s="23" t="s">
        <v>74</v>
      </c>
    </row>
    <row r="121" spans="1:14" ht="15.75" thickBot="1" x14ac:dyDescent="0.3"/>
    <row r="122" spans="1:14" ht="15.75" thickBot="1" x14ac:dyDescent="0.3">
      <c r="I122" s="46" t="s">
        <v>64</v>
      </c>
      <c r="J122" s="47" t="s">
        <v>3</v>
      </c>
      <c r="K122" s="47" t="s">
        <v>63</v>
      </c>
      <c r="L122" s="47" t="s">
        <v>62</v>
      </c>
      <c r="M122" s="47" t="s">
        <v>61</v>
      </c>
      <c r="N122" s="48" t="s">
        <v>60</v>
      </c>
    </row>
    <row r="123" spans="1:14" ht="15.75" thickTop="1" x14ac:dyDescent="0.25">
      <c r="I123" s="42" t="s">
        <v>65</v>
      </c>
      <c r="J123" s="43">
        <v>42725</v>
      </c>
      <c r="K123" s="44">
        <v>356</v>
      </c>
      <c r="L123" s="44">
        <v>-23.7</v>
      </c>
      <c r="M123" s="44">
        <v>0.39</v>
      </c>
      <c r="N123" s="45" t="s">
        <v>71</v>
      </c>
    </row>
    <row r="124" spans="1:14" x14ac:dyDescent="0.25">
      <c r="I124" s="33" t="s">
        <v>66</v>
      </c>
      <c r="J124" s="34">
        <v>42814</v>
      </c>
      <c r="K124" s="35">
        <v>79</v>
      </c>
      <c r="L124" s="35">
        <v>0.37</v>
      </c>
      <c r="M124" s="35">
        <v>-1.74</v>
      </c>
      <c r="N124" s="36" t="s">
        <v>71</v>
      </c>
    </row>
    <row r="125" spans="1:14" x14ac:dyDescent="0.25">
      <c r="I125" s="33" t="s">
        <v>67</v>
      </c>
      <c r="J125" s="34">
        <v>43000</v>
      </c>
      <c r="K125" s="35">
        <v>265</v>
      </c>
      <c r="L125" s="35">
        <v>2.89</v>
      </c>
      <c r="M125" s="35">
        <v>1.97</v>
      </c>
      <c r="N125" s="36" t="s">
        <v>72</v>
      </c>
    </row>
    <row r="126" spans="1:14" x14ac:dyDescent="0.25">
      <c r="I126" s="33" t="s">
        <v>68</v>
      </c>
      <c r="J126" s="34">
        <v>42907</v>
      </c>
      <c r="K126" s="35">
        <v>172</v>
      </c>
      <c r="L126" s="35">
        <v>23.53</v>
      </c>
      <c r="M126" s="35">
        <v>-0.22</v>
      </c>
      <c r="N126" s="37">
        <v>42906</v>
      </c>
    </row>
    <row r="127" spans="1:14" x14ac:dyDescent="0.25">
      <c r="I127" s="33" t="s">
        <v>69</v>
      </c>
      <c r="J127" s="34">
        <v>42739</v>
      </c>
      <c r="K127" s="35">
        <v>4</v>
      </c>
      <c r="L127" s="35">
        <v>-22.53</v>
      </c>
      <c r="M127" s="35">
        <v>-1.51</v>
      </c>
      <c r="N127" s="36" t="s">
        <v>73</v>
      </c>
    </row>
    <row r="128" spans="1:14" ht="15.75" thickBot="1" x14ac:dyDescent="0.3">
      <c r="I128" s="38" t="s">
        <v>70</v>
      </c>
      <c r="J128" s="39">
        <v>42919</v>
      </c>
      <c r="K128" s="40">
        <v>194</v>
      </c>
      <c r="L128" s="40">
        <v>22.86</v>
      </c>
      <c r="M128" s="40">
        <v>-0.86</v>
      </c>
      <c r="N128" s="41">
        <v>42920</v>
      </c>
    </row>
  </sheetData>
  <mergeCells count="2">
    <mergeCell ref="N6:O6"/>
    <mergeCell ref="N9:O9"/>
  </mergeCells>
  <pageMargins left="0.7" right="0.7" top="0.75" bottom="0.75" header="0.3" footer="0.3"/>
  <pageSetup paperSize="136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Activity #1</vt:lpstr>
      <vt:lpstr>Activity #2</vt:lpstr>
      <vt:lpstr>Activity #3</vt:lpstr>
      <vt:lpstr>Activity #4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2017-12-04T01:37:32Z</dcterms:modified>
</cp:coreProperties>
</file>